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0" yWindow="0" windowWidth="20490" windowHeight="7230" tabRatio="979" firstSheet="1" activeTab="6"/>
  </bookViews>
  <sheets>
    <sheet name="Orçamento Básico - Anexo A" sheetId="9" r:id="rId1"/>
    <sheet name="Comp Garantia - Anexo B" sheetId="10" r:id="rId2"/>
    <sheet name="1 - Cálculos" sheetId="3" r:id="rId3"/>
    <sheet name="2 - EPI" sheetId="2" r:id="rId4"/>
    <sheet name="3 - Encargos Soc Anexo C" sheetId="7" r:id="rId5"/>
    <sheet name="4 - BDI - Anexo D" sheetId="5" r:id="rId6"/>
    <sheet name="5- Cron Fis Fin Anexo E" sheetId="12" r:id="rId7"/>
    <sheet name="6- Comp Preç Unit" sheetId="15" r:id="rId8"/>
    <sheet name="7 - Tabela de Insumos" sheetId="14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0" localSheetId="2">#REF!</definedName>
    <definedName name="\0" localSheetId="7">#REF!</definedName>
    <definedName name="\0">#REF!</definedName>
    <definedName name="\a">#N/A</definedName>
    <definedName name="\c" localSheetId="2">#REF!</definedName>
    <definedName name="\c" localSheetId="7">#REF!</definedName>
    <definedName name="\c">#REF!</definedName>
    <definedName name="\p" localSheetId="2">#REF!</definedName>
    <definedName name="\p" localSheetId="7">#REF!</definedName>
    <definedName name="\p">#REF!</definedName>
    <definedName name="\Q" localSheetId="2">#REF!</definedName>
    <definedName name="\Q" localSheetId="7">#REF!</definedName>
    <definedName name="\Q">#REF!</definedName>
    <definedName name="\Z" localSheetId="2">#REF!</definedName>
    <definedName name="\Z" localSheetId="7">#REF!</definedName>
    <definedName name="\Z">#REF!</definedName>
    <definedName name="______R" localSheetId="2">#REF!</definedName>
    <definedName name="______R" localSheetId="7">#REF!</definedName>
    <definedName name="______R">#REF!</definedName>
    <definedName name="_____R" localSheetId="2">#REF!</definedName>
    <definedName name="_____R" localSheetId="7">#REF!</definedName>
    <definedName name="_____R">#REF!</definedName>
    <definedName name="____R" localSheetId="2">#REF!</definedName>
    <definedName name="____R" localSheetId="7">#REF!</definedName>
    <definedName name="____R">#REF!</definedName>
    <definedName name="___R" localSheetId="2">#REF!</definedName>
    <definedName name="___R" localSheetId="7">#REF!</definedName>
    <definedName name="___R">#REF!</definedName>
    <definedName name="__123Graph_BGAS" localSheetId="4" hidden="1">#REF!</definedName>
    <definedName name="__123Graph_BGAS" localSheetId="5" hidden="1">#REF!</definedName>
    <definedName name="__123Graph_BGAS" localSheetId="7" hidden="1">#REF!</definedName>
    <definedName name="__123Graph_BGAS" localSheetId="8" hidden="1">#REF!</definedName>
    <definedName name="__123Graph_BGAS" hidden="1">#REF!</definedName>
    <definedName name="__R" localSheetId="2">#REF!</definedName>
    <definedName name="__R" localSheetId="7">#REF!</definedName>
    <definedName name="__R">#REF!</definedName>
    <definedName name="__xlfn_IFERROR">#N/A</definedName>
    <definedName name="_1">#N/A</definedName>
    <definedName name="_1____MÃO_DE_OBRA_DIRETA">'[5]-01-MOD'!$A$1</definedName>
    <definedName name="_11">#N/A</definedName>
    <definedName name="_13.1___MATERIAL_CONSUMO">'[5]13-MAT-FERR'!$A$2</definedName>
    <definedName name="_13.2___MATERIAL_APLICAÇÃO">'[5]13-MAT-FERR'!$A$5</definedName>
    <definedName name="_13.3__FERRAMENTAS">'[5]13-MAT-FERR'!$A$39</definedName>
    <definedName name="_13____MATERIAIS_E_FERRAMENTAS">'[5]13-MAT-FERR'!$A$1</definedName>
    <definedName name="_14____MATERIAL_DE_SEGURANÇA">'[5]14-MAT.SEG '!$A$1</definedName>
    <definedName name="_15____DIVERSOS">'[5]15-DIVERSOS'!$A$1</definedName>
    <definedName name="_16.1___EQUIPAMENTOS_MAIORES">'[5]16-EQUIP.'!$A$4</definedName>
    <definedName name="_16.2___EQUIPAMENTOS_MENORES">'[5]16-EQUIP.'!$A$53</definedName>
    <definedName name="_16.3___VEÍCULOS" localSheetId="2">#REF!</definedName>
    <definedName name="_16.3___VEÍCULOS" localSheetId="7">#REF!</definedName>
    <definedName name="_16.3___VEÍCULOS">#REF!</definedName>
    <definedName name="_16.4___COMBÚSTIVEL" localSheetId="2">#REF!</definedName>
    <definedName name="_16.4___COMBÚSTIVEL" localSheetId="7">#REF!</definedName>
    <definedName name="_16.4___COMBÚSTIVEL">#REF!</definedName>
    <definedName name="_16.5___EQUIPAMENTOS_DE_ESCRITÓRIO" localSheetId="2">#REF!</definedName>
    <definedName name="_16.5___EQUIPAMENTOS_DE_ESCRITÓRIO" localSheetId="7">#REF!</definedName>
    <definedName name="_16.5___EQUIPAMENTOS_DE_ESCRITÓRIO">#REF!</definedName>
    <definedName name="_16___EQUIPAMENTOS">'[5]16-EQUIP.'!$A$1</definedName>
    <definedName name="_17.1_MENSALISTA">'[5]-17-MOI'!$A$5</definedName>
    <definedName name="_17.2___HORISTA">'[5]-17-MOI'!$A$95</definedName>
    <definedName name="_17___DIREÇÃO_TÉCNICA_ADMINISTRATIVA">'[5]-17-MOI'!$A$1</definedName>
    <definedName name="_18___CANTEIRO___INSTALAÇÃO___MANUTENÇÃO">'[5]-18-CANTEIRO'!$A$1</definedName>
    <definedName name="_19___TRANSPORTE_DE_PESSOAL">'[5]-19-TRANSP.PESSOAL'!$A$1</definedName>
    <definedName name="_2">#N/A</definedName>
    <definedName name="_20___MOBILIZAÇÃO___DESMOBILIZAÇÃO">'[5]-20-MOB-DESMOB '!$A$1</definedName>
    <definedName name="_21___REFEIÇÃO_REFEITÓRIO">'[5]-21-REFEICAO'!$A$1</definedName>
    <definedName name="_22">#N/A</definedName>
    <definedName name="_22___VÁRIOS">'[5]-22-VARIOS'!$A$1</definedName>
    <definedName name="_23___SERVIÇOS_DE_TERCEIROS">'[5]-23-TERCEIROS'!$A$1</definedName>
    <definedName name="_Fill" localSheetId="2" hidden="1">#REF!</definedName>
    <definedName name="_Fill" localSheetId="4" hidden="1">#REF!</definedName>
    <definedName name="_Fill" localSheetId="5" hidden="1">#REF!</definedName>
    <definedName name="_Fill" localSheetId="7" hidden="1">#REF!</definedName>
    <definedName name="_Fill" localSheetId="8" hidden="1">#REF!</definedName>
    <definedName name="_Fill" hidden="1">#REF!</definedName>
    <definedName name="_fill1" localSheetId="4" hidden="1">#REF!</definedName>
    <definedName name="_fill1" localSheetId="5" hidden="1">#REF!</definedName>
    <definedName name="_fill1" localSheetId="7" hidden="1">#REF!</definedName>
    <definedName name="_fill1" localSheetId="8" hidden="1">#REF!</definedName>
    <definedName name="_fill1" hidden="1">#REF!</definedName>
    <definedName name="_xlnm._FilterDatabase" localSheetId="7" hidden="1">'6- Comp Preç Unit'!$A$13:$G$4271</definedName>
    <definedName name="_xlnm._FilterDatabase" localSheetId="8" hidden="1">'7 - Tabela de Insumos'!$A$6:$D$157</definedName>
    <definedName name="_MatMult_A" localSheetId="4" hidden="1">#REF!</definedName>
    <definedName name="_MatMult_A" localSheetId="5" hidden="1">#REF!</definedName>
    <definedName name="_MatMult_A" localSheetId="7" hidden="1">#REF!</definedName>
    <definedName name="_MatMult_A" localSheetId="8" hidden="1">#REF!</definedName>
    <definedName name="_MatMult_A" hidden="1">#REF!</definedName>
    <definedName name="_Order1" hidden="1">255</definedName>
    <definedName name="_Order2" localSheetId="4" hidden="1">255</definedName>
    <definedName name="_Order2" localSheetId="5" hidden="1">255</definedName>
    <definedName name="_Order2" localSheetId="7" hidden="1">255</definedName>
    <definedName name="_Order2" localSheetId="8" hidden="1">255</definedName>
    <definedName name="_Order2" hidden="1">0</definedName>
    <definedName name="_Parse_Out" localSheetId="2" hidden="1">#REF!</definedName>
    <definedName name="_Parse_Out" localSheetId="7" hidden="1">#REF!</definedName>
    <definedName name="_Parse_Out" hidden="1">#REF!</definedName>
    <definedName name="_R" localSheetId="2">#REF!</definedName>
    <definedName name="_R" localSheetId="7">#REF!</definedName>
    <definedName name="_R">#REF!</definedName>
    <definedName name="_Regression_Int" hidden="1">1</definedName>
    <definedName name="_Regression_X" localSheetId="2" hidden="1">#REF!</definedName>
    <definedName name="_Regression_X" localSheetId="7" hidden="1">#REF!</definedName>
    <definedName name="_Regression_X" hidden="1">#REF!</definedName>
    <definedName name="_Sort" localSheetId="4" hidden="1">#REF!</definedName>
    <definedName name="_Sort" localSheetId="5" hidden="1">#REF!</definedName>
    <definedName name="_Sort" localSheetId="7" hidden="1">#REF!</definedName>
    <definedName name="_Sort" localSheetId="8" hidden="1">#REF!</definedName>
    <definedName name="_Sort" hidden="1">#REF!</definedName>
    <definedName name="A" localSheetId="2">#REF!</definedName>
    <definedName name="A" localSheetId="7">#REF!</definedName>
    <definedName name="A">#REF!</definedName>
    <definedName name="A_IMPRESI_N_IM" localSheetId="2">#REF!</definedName>
    <definedName name="A_IMPRESI_N_IM" localSheetId="7">#REF!</definedName>
    <definedName name="A_IMPRESI_N_IM">#REF!</definedName>
    <definedName name="A1OO" localSheetId="2">#REF!</definedName>
    <definedName name="A1OO" localSheetId="7">#REF!</definedName>
    <definedName name="A1OO">#REF!</definedName>
    <definedName name="AA1OO" localSheetId="2">#REF!</definedName>
    <definedName name="AA1OO" localSheetId="7">#REF!</definedName>
    <definedName name="AA1OO">#REF!</definedName>
    <definedName name="AAA" localSheetId="2">#REF!</definedName>
    <definedName name="AAA" localSheetId="7">#REF!</definedName>
    <definedName name="AAA">#REF!</definedName>
    <definedName name="AAAAAAA" localSheetId="2">#REF!</definedName>
    <definedName name="AAAAAAA" localSheetId="7">#REF!</definedName>
    <definedName name="AAAAAAA">#REF!</definedName>
    <definedName name="AAAAAAAABBBBB" localSheetId="2">#REF!</definedName>
    <definedName name="AAAAAAAABBBBB" localSheetId="7">#REF!</definedName>
    <definedName name="AAAAAAAABBBBB">#REF!</definedName>
    <definedName name="AAB" localSheetId="2">#REF!</definedName>
    <definedName name="AAB" localSheetId="7">#REF!</definedName>
    <definedName name="AAB">#REF!</definedName>
    <definedName name="AABABBAA" localSheetId="2">#REF!</definedName>
    <definedName name="AABABBAA" localSheetId="7">#REF!</definedName>
    <definedName name="AABABBAA">#REF!</definedName>
    <definedName name="AABABBBABABAB" localSheetId="2">#REF!</definedName>
    <definedName name="AABABBBABABAB" localSheetId="7">#REF!</definedName>
    <definedName name="AABABBBABABAB">#REF!</definedName>
    <definedName name="AAC" localSheetId="2">#REF!</definedName>
    <definedName name="AAC" localSheetId="7">#REF!</definedName>
    <definedName name="AAC">#REF!</definedName>
    <definedName name="ABAABBABABBB" localSheetId="2">#REF!</definedName>
    <definedName name="ABAABBABABBB" localSheetId="7">#REF!</definedName>
    <definedName name="ABAABBABABBB">#REF!</definedName>
    <definedName name="ABABABABAB" localSheetId="2">#REF!</definedName>
    <definedName name="ABABABABAB" localSheetId="7">#REF!</definedName>
    <definedName name="ABABABABAB">#REF!</definedName>
    <definedName name="ABABABABBAB" localSheetId="2">#REF!</definedName>
    <definedName name="ABABABABBAB" localSheetId="7">#REF!</definedName>
    <definedName name="ABABABABBAB">#REF!</definedName>
    <definedName name="ABABABBAB" localSheetId="2">#REF!</definedName>
    <definedName name="ABABABBAB" localSheetId="7">#REF!</definedName>
    <definedName name="ABABABBAB">#REF!</definedName>
    <definedName name="ABABBAAB" localSheetId="2">#REF!</definedName>
    <definedName name="ABABBAAB" localSheetId="7">#REF!</definedName>
    <definedName name="ABABBAAB">#REF!</definedName>
    <definedName name="ABABBABABAB" localSheetId="2">#REF!</definedName>
    <definedName name="ABABBABABAB" localSheetId="7">#REF!</definedName>
    <definedName name="ABABBABABAB">#REF!</definedName>
    <definedName name="ABABBBABBA" localSheetId="2">#REF!</definedName>
    <definedName name="ABABBBABBA" localSheetId="7">#REF!</definedName>
    <definedName name="ABABBBABBA">#REF!</definedName>
    <definedName name="ABB" localSheetId="2">#REF!</definedName>
    <definedName name="ABB" localSheetId="7">#REF!</definedName>
    <definedName name="ABB">#REF!</definedName>
    <definedName name="ABBAABBABAB" localSheetId="2">#REF!</definedName>
    <definedName name="ABBAABBABAB" localSheetId="7">#REF!</definedName>
    <definedName name="ABBAABBABAB">#REF!</definedName>
    <definedName name="ABBABABABB" localSheetId="2">#REF!</definedName>
    <definedName name="ABBABABABB" localSheetId="7">#REF!</definedName>
    <definedName name="ABBABABABB">#REF!</definedName>
    <definedName name="ABBB" localSheetId="2">#REF!</definedName>
    <definedName name="ABBB" localSheetId="7">#REF!</definedName>
    <definedName name="ABBB">#REF!</definedName>
    <definedName name="ABBBAABABBBB" localSheetId="2">#REF!</definedName>
    <definedName name="ABBBAABABBBB" localSheetId="7">#REF!</definedName>
    <definedName name="ABBBAABABBBB">#REF!</definedName>
    <definedName name="ABBBBB" localSheetId="2">#REF!</definedName>
    <definedName name="ABBBBB" localSheetId="7">#REF!</definedName>
    <definedName name="ABBBBB">#REF!</definedName>
    <definedName name="ABBBBBBBBBBBBB" localSheetId="2">#REF!</definedName>
    <definedName name="ABBBBBBBBBBBBB" localSheetId="7">#REF!</definedName>
    <definedName name="ABBBBBBBBBBBBB">#REF!</definedName>
    <definedName name="ABBBBBBBBBBBBBB" localSheetId="2">#REF!</definedName>
    <definedName name="ABBBBBBBBBBBBBB" localSheetId="7">#REF!</definedName>
    <definedName name="ABBBBBBBBBBBBBB">#REF!</definedName>
    <definedName name="ABCD" localSheetId="2">#REF!</definedName>
    <definedName name="ABCD" localSheetId="7">#REF!</definedName>
    <definedName name="ABCD">#REF!</definedName>
    <definedName name="AccessDatabase" hidden="1">"C:\Documents and Settings\JPMELLO\Meus documentos\ARQUIVOS 2004\MONITORAMENTO OAC\Monitoramento de OAC.mdb"</definedName>
    <definedName name="ADALBERTO" localSheetId="2">#REF!</definedName>
    <definedName name="ADALBERTO" localSheetId="7">#REF!</definedName>
    <definedName name="ADALBERTO">#REF!</definedName>
    <definedName name="AJUDA">'[5]Ajuda'!$B$3</definedName>
    <definedName name="Ajudante" localSheetId="2">#REF!</definedName>
    <definedName name="Ajudante" localSheetId="7">#REF!</definedName>
    <definedName name="Ajudante">#REF!</definedName>
    <definedName name="Andaimes" localSheetId="2">#REF!</definedName>
    <definedName name="Andaimes" localSheetId="7">#REF!</definedName>
    <definedName name="Andaimes">#REF!</definedName>
    <definedName name="Apoio" localSheetId="2">#REF!</definedName>
    <definedName name="Apoio" localSheetId="7">#REF!</definedName>
    <definedName name="Apoio">#REF!</definedName>
    <definedName name="_xlnm.Print_Area" localSheetId="3">'2 - EPI'!$A$1:$I$29</definedName>
    <definedName name="_xlnm.Print_Area" localSheetId="4">'3 - Encargos Soc Anexo C'!$A$1:$D$55</definedName>
    <definedName name="_xlnm.Print_Area" localSheetId="5">'4 - BDI - Anexo D'!$A$1:$J$28</definedName>
    <definedName name="_xlnm.Print_Area" localSheetId="7">'6- Comp Preç Unit'!$A$1:$G$4746</definedName>
    <definedName name="_xlnm.Print_Area" localSheetId="8">'7 - Tabela de Insumos'!$A$1:$D$158</definedName>
    <definedName name="_xlnm.Print_Area" localSheetId="1">'Comp Garantia - Anexo B'!$A$1:$H$214</definedName>
    <definedName name="_xlnm.Print_Area" localSheetId="0">'Orçamento Básico - Anexo A'!$A$1:$F$200</definedName>
    <definedName name="Área_impressão_IM">#N/A</definedName>
    <definedName name="AreaEightThreeZero" localSheetId="2">#REF!</definedName>
    <definedName name="AreaEightThreeZero" localSheetId="7">#REF!</definedName>
    <definedName name="AreaEightThreeZero">#REF!</definedName>
    <definedName name="AreaFiveOneZero" localSheetId="2">#REF!</definedName>
    <definedName name="AreaFiveOneZero" localSheetId="7">#REF!</definedName>
    <definedName name="AreaFiveOneZero">#REF!</definedName>
    <definedName name="AreaFiveSevenZero" localSheetId="2">#REF!</definedName>
    <definedName name="AreaFiveSevenZero" localSheetId="7">#REF!</definedName>
    <definedName name="AreaFiveSevenZero">#REF!</definedName>
    <definedName name="AreaFiveTwoZero" localSheetId="2">#REF!</definedName>
    <definedName name="AreaFiveTwoZero" localSheetId="7">#REF!</definedName>
    <definedName name="AreaFiveTwoZero">#REF!</definedName>
    <definedName name="AreaFourFourZero" localSheetId="2">#REF!</definedName>
    <definedName name="AreaFourFourZero" localSheetId="7">#REF!</definedName>
    <definedName name="AreaFourFourZero">#REF!</definedName>
    <definedName name="AreaFourOneZero" localSheetId="2">#REF!</definedName>
    <definedName name="AreaFourOneZero" localSheetId="7">#REF!</definedName>
    <definedName name="AreaFourOneZero">#REF!</definedName>
    <definedName name="AreaFourTwoZero" localSheetId="2">#REF!</definedName>
    <definedName name="AreaFourTwoZero" localSheetId="7">#REF!</definedName>
    <definedName name="AreaFourTwoZero">#REF!</definedName>
    <definedName name="AreaNineEightFour" localSheetId="2">#REF!</definedName>
    <definedName name="AreaNineEightFour" localSheetId="7">#REF!</definedName>
    <definedName name="AreaNineEightFour">#REF!</definedName>
    <definedName name="AreaNineEightTwo" localSheetId="2">#REF!</definedName>
    <definedName name="AreaNineEightTwo" localSheetId="7">#REF!</definedName>
    <definedName name="AreaNineEightTwo">#REF!</definedName>
    <definedName name="AreaNineEightZero" localSheetId="2">#REF!</definedName>
    <definedName name="AreaNineEightZero" localSheetId="7">#REF!</definedName>
    <definedName name="AreaNineEightZero">#REF!</definedName>
    <definedName name="AreaNineFourZero" localSheetId="2">#REF!</definedName>
    <definedName name="AreaNineFourZero" localSheetId="7">#REF!</definedName>
    <definedName name="AreaNineFourZero">#REF!</definedName>
    <definedName name="AreaNineNineZero" localSheetId="2">#REF!</definedName>
    <definedName name="AreaNineNineZero" localSheetId="7">#REF!</definedName>
    <definedName name="AreaNineNineZero">#REF!</definedName>
    <definedName name="AreaNineSixZero" localSheetId="2">#REF!</definedName>
    <definedName name="AreaNineSixZero" localSheetId="7">#REF!</definedName>
    <definedName name="AreaNineSixZero">#REF!</definedName>
    <definedName name="AreaNineThreeZero" localSheetId="2">#REF!</definedName>
    <definedName name="AreaNineThreeZero" localSheetId="7">#REF!</definedName>
    <definedName name="AreaNineThreeZero">#REF!</definedName>
    <definedName name="AreaNineTwoZero" localSheetId="2">#REF!</definedName>
    <definedName name="AreaNineTwoZero" localSheetId="7">#REF!</definedName>
    <definedName name="AreaNineTwoZero">#REF!</definedName>
    <definedName name="AreaOneOneZero" localSheetId="2">#REF!</definedName>
    <definedName name="AreaOneOneZero" localSheetId="7">#REF!</definedName>
    <definedName name="AreaOneOneZero">#REF!</definedName>
    <definedName name="AreaOneThreeZero" localSheetId="2">#REF!</definedName>
    <definedName name="AreaOneThreeZero" localSheetId="7">#REF!</definedName>
    <definedName name="AreaOneThreeZero">#REF!</definedName>
    <definedName name="AreaOneTwoZero" localSheetId="2">#REF!</definedName>
    <definedName name="AreaOneTwoZero" localSheetId="7">#REF!</definedName>
    <definedName name="AreaOneTwoZero">#REF!</definedName>
    <definedName name="AreaSevenFiveZero" localSheetId="2">#REF!</definedName>
    <definedName name="AreaSevenFiveZero" localSheetId="7">#REF!</definedName>
    <definedName name="AreaSevenFiveZero">#REF!</definedName>
    <definedName name="AreaSevenFourZero" localSheetId="2">#REF!</definedName>
    <definedName name="AreaSevenFourZero" localSheetId="7">#REF!</definedName>
    <definedName name="AreaSevenFourZero">#REF!</definedName>
    <definedName name="AreaThreeFiveFive" localSheetId="2">#REF!</definedName>
    <definedName name="AreaThreeFiveFive" localSheetId="7">#REF!</definedName>
    <definedName name="AreaThreeFiveFive">#REF!</definedName>
    <definedName name="AreaThreeFiveFour" localSheetId="2">#REF!</definedName>
    <definedName name="AreaThreeFiveFour" localSheetId="7">#REF!</definedName>
    <definedName name="AreaThreeFiveFour">#REF!</definedName>
    <definedName name="AreaThreeFiveOne" localSheetId="2">#REF!</definedName>
    <definedName name="AreaThreeFiveOne" localSheetId="7">#REF!</definedName>
    <definedName name="AreaThreeFiveOne">#REF!</definedName>
    <definedName name="AreaThreeFiveSeven" localSheetId="2">#REF!</definedName>
    <definedName name="AreaThreeFiveSeven" localSheetId="7">#REF!</definedName>
    <definedName name="AreaThreeFiveSeven">#REF!</definedName>
    <definedName name="AreaThreeFiveSix" localSheetId="2">#REF!</definedName>
    <definedName name="AreaThreeFiveSix" localSheetId="7">#REF!</definedName>
    <definedName name="AreaThreeFiveSix">#REF!</definedName>
    <definedName name="AreaThreeFiveThree" localSheetId="2">#REF!</definedName>
    <definedName name="AreaThreeFiveThree" localSheetId="7">#REF!</definedName>
    <definedName name="AreaThreeFiveThree">#REF!</definedName>
    <definedName name="AreaThreeFiveTwo" localSheetId="2">#REF!</definedName>
    <definedName name="AreaThreeFiveTwo" localSheetId="7">#REF!</definedName>
    <definedName name="AreaThreeFiveTwo">#REF!</definedName>
    <definedName name="AreaThreeNineZero" localSheetId="2">#REF!</definedName>
    <definedName name="AreaThreeNineZero" localSheetId="7">#REF!</definedName>
    <definedName name="AreaThreeNineZero">#REF!</definedName>
    <definedName name="AreaThreeSevenFive" localSheetId="2">#REF!</definedName>
    <definedName name="AreaThreeSevenFive" localSheetId="7">#REF!</definedName>
    <definedName name="AreaThreeSevenFive">#REF!</definedName>
    <definedName name="AreaThreeSevenFour" localSheetId="2">#REF!</definedName>
    <definedName name="AreaThreeSevenFour" localSheetId="7">#REF!</definedName>
    <definedName name="AreaThreeSevenFour">#REF!</definedName>
    <definedName name="AreaThreeSevenOne" localSheetId="2">#REF!</definedName>
    <definedName name="AreaThreeSevenOne" localSheetId="7">#REF!</definedName>
    <definedName name="AreaThreeSevenOne">#REF!</definedName>
    <definedName name="AreaThreeSevenThree" localSheetId="2">#REF!</definedName>
    <definedName name="AreaThreeSevenThree" localSheetId="7">#REF!</definedName>
    <definedName name="AreaThreeSevenThree">#REF!</definedName>
    <definedName name="AreaThreeThreeFive" localSheetId="2">#REF!</definedName>
    <definedName name="AreaThreeThreeFive" localSheetId="7">#REF!</definedName>
    <definedName name="AreaThreeThreeFive">#REF!</definedName>
    <definedName name="AreaThreeThreeFour" localSheetId="2">#REF!</definedName>
    <definedName name="AreaThreeThreeFour" localSheetId="7">#REF!</definedName>
    <definedName name="AreaThreeThreeFour">#REF!</definedName>
    <definedName name="AreaThreeThreeOne" localSheetId="2">#REF!</definedName>
    <definedName name="AreaThreeThreeOne" localSheetId="7">#REF!</definedName>
    <definedName name="AreaThreeThreeOne">#REF!</definedName>
    <definedName name="AreaThreeThreeSix" localSheetId="2">#REF!</definedName>
    <definedName name="AreaThreeThreeSix" localSheetId="7">#REF!</definedName>
    <definedName name="AreaThreeThreeSix">#REF!</definedName>
    <definedName name="AreaThreeThreeThree" localSheetId="2">#REF!</definedName>
    <definedName name="AreaThreeThreeThree" localSheetId="7">#REF!</definedName>
    <definedName name="AreaThreeThreeThree">#REF!</definedName>
    <definedName name="AreaThreeThreeTwo" localSheetId="2">#REF!</definedName>
    <definedName name="AreaThreeThreeTwo" localSheetId="7">#REF!</definedName>
    <definedName name="AreaThreeThreeTwo">#REF!</definedName>
    <definedName name="AreaThreeTwoOne" localSheetId="2">#REF!</definedName>
    <definedName name="AreaThreeTwoOne" localSheetId="7">#REF!</definedName>
    <definedName name="AreaThreeTwoOne">#REF!</definedName>
    <definedName name="AreaThreeTwoTwo" localSheetId="2">#REF!</definedName>
    <definedName name="AreaThreeTwoTwo" localSheetId="7">#REF!</definedName>
    <definedName name="AreaThreeTwoTwo">#REF!</definedName>
    <definedName name="AreaTwoEightZero" localSheetId="2">#REF!</definedName>
    <definedName name="AreaTwoEightZero" localSheetId="7">#REF!</definedName>
    <definedName name="AreaTwoEightZero">#REF!</definedName>
    <definedName name="AreaTwoFiveZero" localSheetId="2">#REF!</definedName>
    <definedName name="AreaTwoFiveZero" localSheetId="7">#REF!</definedName>
    <definedName name="AreaTwoFiveZero">#REF!</definedName>
    <definedName name="AreaTwoFourZero" localSheetId="2">#REF!</definedName>
    <definedName name="AreaTwoFourZero" localSheetId="7">#REF!</definedName>
    <definedName name="AreaTwoFourZero">#REF!</definedName>
    <definedName name="AreaTwoOneZero" localSheetId="2">#REF!</definedName>
    <definedName name="AreaTwoOneZero" localSheetId="7">#REF!</definedName>
    <definedName name="AreaTwoOneZero">#REF!</definedName>
    <definedName name="AreaTwoThreeZero" localSheetId="2">#REF!</definedName>
    <definedName name="AreaTwoThreeZero" localSheetId="7">#REF!</definedName>
    <definedName name="AreaTwoThreeZero">#REF!</definedName>
    <definedName name="AreaTwoTwoZero" localSheetId="2">#REF!</definedName>
    <definedName name="AreaTwoTwoZero" localSheetId="7">#REF!</definedName>
    <definedName name="AreaTwoTwoZero">#REF!</definedName>
    <definedName name="Armador" localSheetId="2">#REF!</definedName>
    <definedName name="Armador" localSheetId="7">#REF!</definedName>
    <definedName name="Armador">#REF!</definedName>
    <definedName name="At">'[12]Ingles'!$H$7:$H$202</definedName>
    <definedName name="auxiliar" localSheetId="2">#REF!</definedName>
    <definedName name="auxiliar" localSheetId="7">#REF!</definedName>
    <definedName name="auxiliar">#REF!</definedName>
    <definedName name="AVIÃO" localSheetId="7">'[13]FCAC'!$L$3</definedName>
    <definedName name="AVIÃO">'[14]FCAC'!$L$3</definedName>
    <definedName name="BAAABABAB" localSheetId="2">#REF!</definedName>
    <definedName name="BAAABABAB" localSheetId="7">#REF!</definedName>
    <definedName name="BAAABABAB">#REF!</definedName>
    <definedName name="BAABABABBAAB" localSheetId="2">#REF!</definedName>
    <definedName name="BAABABABBAAB" localSheetId="7">#REF!</definedName>
    <definedName name="BAABABABBAAB">#REF!</definedName>
    <definedName name="BAABBAABBABB" localSheetId="2">#REF!</definedName>
    <definedName name="BAABBAABBABB" localSheetId="7">#REF!</definedName>
    <definedName name="BAABBAABBABB">#REF!</definedName>
    <definedName name="BABAABABABBB" localSheetId="2">#REF!</definedName>
    <definedName name="BABAABABABBB" localSheetId="7">#REF!</definedName>
    <definedName name="BABAABABABBB">#REF!</definedName>
    <definedName name="BABAABABB" localSheetId="2">#REF!</definedName>
    <definedName name="BABAABABB" localSheetId="7">#REF!</definedName>
    <definedName name="BABAABABB">#REF!</definedName>
    <definedName name="BABAABBB" localSheetId="2">#REF!</definedName>
    <definedName name="BABAABBB" localSheetId="7">#REF!</definedName>
    <definedName name="BABAABBB">#REF!</definedName>
    <definedName name="BABABABAB" localSheetId="2">#REF!</definedName>
    <definedName name="BABABABAB" localSheetId="7">#REF!</definedName>
    <definedName name="BABABABAB">#REF!</definedName>
    <definedName name="BABABABABAAB" localSheetId="2">#REF!</definedName>
    <definedName name="BABABABABAAB" localSheetId="7">#REF!</definedName>
    <definedName name="BABABABABAAB">#REF!</definedName>
    <definedName name="BABABABABAB" localSheetId="2">#REF!</definedName>
    <definedName name="BABABABABAB" localSheetId="7">#REF!</definedName>
    <definedName name="BABABABABAB">#REF!</definedName>
    <definedName name="BABABABABABA" localSheetId="2">#REF!</definedName>
    <definedName name="BABABABABABA" localSheetId="7">#REF!</definedName>
    <definedName name="BABABABABABA">#REF!</definedName>
    <definedName name="BABABABBABB" localSheetId="2">#REF!</definedName>
    <definedName name="BABABABBABB" localSheetId="7">#REF!</definedName>
    <definedName name="BABABABBABB">#REF!</definedName>
    <definedName name="BABABABBB" localSheetId="2">#REF!</definedName>
    <definedName name="BABABABBB" localSheetId="7">#REF!</definedName>
    <definedName name="BABABABBB">#REF!</definedName>
    <definedName name="BABABBBB" localSheetId="2">#REF!</definedName>
    <definedName name="BABABBBB" localSheetId="7">#REF!</definedName>
    <definedName name="BABABBBB">#REF!</definedName>
    <definedName name="BABBABABA" localSheetId="2">#REF!</definedName>
    <definedName name="BABBABABA" localSheetId="7">#REF!</definedName>
    <definedName name="BABBABABA">#REF!</definedName>
    <definedName name="BABBABABAAB" localSheetId="2">#REF!</definedName>
    <definedName name="BABBABABAAB" localSheetId="7">#REF!</definedName>
    <definedName name="BABBABABAAB">#REF!</definedName>
    <definedName name="BANGLADESH" localSheetId="2">#REF!</definedName>
    <definedName name="BANGLADESH" localSheetId="7">#REF!</definedName>
    <definedName name="BANGLADESH">#REF!</definedName>
    <definedName name="bar" localSheetId="7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bar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BBAABABABBA" localSheetId="2">#REF!</definedName>
    <definedName name="BBAABABABBA" localSheetId="7">#REF!</definedName>
    <definedName name="BBAABABABBA">#REF!</definedName>
    <definedName name="BBAABBAABAB" localSheetId="2">#REF!</definedName>
    <definedName name="BBAABBAABAB" localSheetId="7">#REF!</definedName>
    <definedName name="BBAABBAABAB">#REF!</definedName>
    <definedName name="BBAABBAABB" localSheetId="2">#REF!</definedName>
    <definedName name="BBAABBAABB" localSheetId="7">#REF!</definedName>
    <definedName name="BBAABBAABB">#REF!</definedName>
    <definedName name="BBAABBBABA" localSheetId="2">#REF!</definedName>
    <definedName name="BBAABBBABA" localSheetId="7">#REF!</definedName>
    <definedName name="BBAABBBABA">#REF!</definedName>
    <definedName name="BBABAABABAB" localSheetId="2">#REF!</definedName>
    <definedName name="BBABAABABAB" localSheetId="7">#REF!</definedName>
    <definedName name="BBABAABABAB">#REF!</definedName>
    <definedName name="BBABABBBBA" localSheetId="2">#REF!</definedName>
    <definedName name="BBABABBBBA" localSheetId="7">#REF!</definedName>
    <definedName name="BBABABBBBA">#REF!</definedName>
    <definedName name="BBB" localSheetId="2">#REF!</definedName>
    <definedName name="BBB" localSheetId="7">#REF!</definedName>
    <definedName name="BBB">#REF!</definedName>
    <definedName name="BBC" localSheetId="2">#REF!</definedName>
    <definedName name="BBC" localSheetId="7">#REF!</definedName>
    <definedName name="BBC">#REF!</definedName>
    <definedName name="BBD" localSheetId="2">#REF!</definedName>
    <definedName name="BBD" localSheetId="7">#REF!</definedName>
    <definedName name="BBD">#REF!</definedName>
    <definedName name="BBE" localSheetId="2">#REF!</definedName>
    <definedName name="BBE" localSheetId="7">#REF!</definedName>
    <definedName name="BBE">#REF!</definedName>
    <definedName name="BBF" localSheetId="2">#REF!</definedName>
    <definedName name="BBF" localSheetId="7">#REF!</definedName>
    <definedName name="BBF">#REF!</definedName>
    <definedName name="BBG" localSheetId="2">#REF!</definedName>
    <definedName name="BBG" localSheetId="7">#REF!</definedName>
    <definedName name="BBG">#REF!</definedName>
    <definedName name="BBH" localSheetId="2">#REF!</definedName>
    <definedName name="BBH" localSheetId="7">#REF!</definedName>
    <definedName name="BBH">#REF!</definedName>
    <definedName name="BBI" localSheetId="2">#REF!</definedName>
    <definedName name="BBI" localSheetId="7">#REF!</definedName>
    <definedName name="BBI">#REF!</definedName>
    <definedName name="BBJ" localSheetId="2">#REF!</definedName>
    <definedName name="BBJ" localSheetId="7">#REF!</definedName>
    <definedName name="BBJ">#REF!</definedName>
    <definedName name="BBK" localSheetId="2">#REF!</definedName>
    <definedName name="BBK" localSheetId="7">#REF!</definedName>
    <definedName name="BBK">#REF!</definedName>
    <definedName name="BBL" localSheetId="2">#REF!</definedName>
    <definedName name="BBL" localSheetId="7">#REF!</definedName>
    <definedName name="BBL">#REF!</definedName>
    <definedName name="BBM" localSheetId="2">#REF!</definedName>
    <definedName name="BBM" localSheetId="7">#REF!</definedName>
    <definedName name="BBM">#REF!</definedName>
    <definedName name="BQ_TABLE1" localSheetId="7">'6- Comp Preç Unit'!BQ_TABLE1</definedName>
    <definedName name="BQ_TABLE1">[0]!BQ_TABLE1</definedName>
    <definedName name="BRITAGEM" localSheetId="7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BRITAGEM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caca">'[15]Estimate'!$D$350:$AC$1155</definedName>
    <definedName name="Calafate" localSheetId="2">#REF!</definedName>
    <definedName name="Calafate" localSheetId="7">#REF!</definedName>
    <definedName name="Calafate">#REF!</definedName>
    <definedName name="Caldeireiro" localSheetId="2">#REF!</definedName>
    <definedName name="Caldeireiro" localSheetId="7">#REF!</definedName>
    <definedName name="Caldeireiro">#REF!</definedName>
    <definedName name="campo1">'[1]Plan3'!$D$9:$D$9</definedName>
    <definedName name="capamc2" localSheetId="2">#REF!</definedName>
    <definedName name="capamc2" localSheetId="7">#REF!</definedName>
    <definedName name="capamc2">#REF!</definedName>
    <definedName name="capamc3" localSheetId="2">#REF!</definedName>
    <definedName name="capamc3" localSheetId="7">#REF!</definedName>
    <definedName name="capamc3">#REF!</definedName>
    <definedName name="CAPAMC4" localSheetId="2">#REF!</definedName>
    <definedName name="CAPAMC4" localSheetId="7">#REF!</definedName>
    <definedName name="CAPAMC4">#REF!</definedName>
    <definedName name="CAPAMC5TG" localSheetId="2">#REF!</definedName>
    <definedName name="CAPAMC5TG" localSheetId="7">#REF!</definedName>
    <definedName name="CAPAMC5TG">#REF!</definedName>
    <definedName name="capanom" localSheetId="2">#REF!</definedName>
    <definedName name="capanom" localSheetId="7">#REF!</definedName>
    <definedName name="capanom">#REF!</definedName>
    <definedName name="capatc2" localSheetId="2">#REF!</definedName>
    <definedName name="capatc2" localSheetId="7">#REF!</definedName>
    <definedName name="capatc2">#REF!</definedName>
    <definedName name="capatc3" localSheetId="2">#REF!</definedName>
    <definedName name="capatc3" localSheetId="7">#REF!</definedName>
    <definedName name="capatc3">#REF!</definedName>
    <definedName name="CAPATC4" localSheetId="2">#REF!</definedName>
    <definedName name="CAPATC4" localSheetId="7">#REF!</definedName>
    <definedName name="CAPATC4">#REF!</definedName>
    <definedName name="capatg2" localSheetId="2">#REF!</definedName>
    <definedName name="capatg2" localSheetId="7">#REF!</definedName>
    <definedName name="capatg2">#REF!</definedName>
    <definedName name="CAPATG3" localSheetId="2">#REF!</definedName>
    <definedName name="CAPATG3" localSheetId="7">#REF!</definedName>
    <definedName name="CAPATG3">#REF!</definedName>
    <definedName name="capatg4" localSheetId="2">#REF!</definedName>
    <definedName name="capatg4" localSheetId="7">#REF!</definedName>
    <definedName name="capatg4">#REF!</definedName>
    <definedName name="Carpinteiro" localSheetId="2">#REF!</definedName>
    <definedName name="Carpinteiro" localSheetId="7">#REF!</definedName>
    <definedName name="Carpinteiro">#REF!</definedName>
    <definedName name="Carvoeiro" localSheetId="2">#REF!</definedName>
    <definedName name="Carvoeiro" localSheetId="7">#REF!</definedName>
    <definedName name="Carvoeiro">#REF!</definedName>
    <definedName name="CASH_FLOW">'[5]CASH_FLOW'!$B$6</definedName>
    <definedName name="Category" localSheetId="2">#REF!</definedName>
    <definedName name="Category" localSheetId="7">#REF!</definedName>
    <definedName name="Category">#REF!</definedName>
    <definedName name="CCC" localSheetId="2">#REF!</definedName>
    <definedName name="CCC" localSheetId="7">#REF!</definedName>
    <definedName name="CCC">#REF!</definedName>
    <definedName name="ccccc" localSheetId="7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ccccc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CCD" localSheetId="2">#REF!</definedName>
    <definedName name="CCD" localSheetId="7">#REF!</definedName>
    <definedName name="CCD">#REF!</definedName>
    <definedName name="CCE" localSheetId="2">#REF!</definedName>
    <definedName name="CCE" localSheetId="7">#REF!</definedName>
    <definedName name="CCE">#REF!</definedName>
    <definedName name="CCF" localSheetId="2">#REF!</definedName>
    <definedName name="CCF" localSheetId="7">#REF!</definedName>
    <definedName name="CCF">#REF!</definedName>
    <definedName name="CCM" localSheetId="2">#REF!</definedName>
    <definedName name="CCM" localSheetId="7">#REF!</definedName>
    <definedName name="CCM">#REF!</definedName>
    <definedName name="CFM" localSheetId="2">#REF!</definedName>
    <definedName name="CFM" localSheetId="7">#REF!</definedName>
    <definedName name="CFM">#REF!</definedName>
    <definedName name="CFU" localSheetId="2">#REF!</definedName>
    <definedName name="CFU" localSheetId="7">#REF!</definedName>
    <definedName name="CFU">#REF!</definedName>
    <definedName name="CODIGO" localSheetId="2">#REF!</definedName>
    <definedName name="CODIGO" localSheetId="7">#REF!</definedName>
    <definedName name="CODIGO">#REF!</definedName>
    <definedName name="COMI" localSheetId="2">#REF!</definedName>
    <definedName name="COMI" localSheetId="7">#REF!</definedName>
    <definedName name="COMI">#REF!</definedName>
    <definedName name="COMPOSIÇÕES" localSheetId="7">'6- Comp Preç Unit'!$A$13:$G$4272</definedName>
    <definedName name="COMPOSIÇÕES" localSheetId="8">'[16]COMPOSIÇÕES'!$A$16:$G$4319</definedName>
    <definedName name="COMPOSIÇÕES" localSheetId="1">'[17]COMPOSIÇÕES'!$A$5:$G$3800</definedName>
    <definedName name="COMPOSIÇÕES">'[18]COMPOSIÇÕES'!$A$16:$G$4319</definedName>
    <definedName name="COMPRAS" localSheetId="7">'[19]FCAC'!$F$5</definedName>
    <definedName name="COMPRAS">'[20]FCAC'!$F$5</definedName>
    <definedName name="concorrentes" localSheetId="7" hidden="1">{#N/A,#N/A,FALSE,"Cronograma";#N/A,#N/A,FALSE,"Cronogr. 2"}</definedName>
    <definedName name="concorrentes" hidden="1">{#N/A,#N/A,FALSE,"Cronograma";#N/A,#N/A,FALSE,"Cronogr. 2"}</definedName>
    <definedName name="confmc" localSheetId="2">#REF!</definedName>
    <definedName name="confmc" localSheetId="7">#REF!</definedName>
    <definedName name="confmc">#REF!</definedName>
    <definedName name="conftc" localSheetId="2">#REF!</definedName>
    <definedName name="conftc" localSheetId="7">#REF!</definedName>
    <definedName name="conftc">#REF!</definedName>
    <definedName name="conftg" localSheetId="2">#REF!</definedName>
    <definedName name="conftg" localSheetId="7">#REF!</definedName>
    <definedName name="conftg">#REF!</definedName>
    <definedName name="CONT1" localSheetId="2">#REF!</definedName>
    <definedName name="CONT1" localSheetId="7">#REF!</definedName>
    <definedName name="CONT1">#REF!</definedName>
    <definedName name="CONT2" localSheetId="2">#REF!</definedName>
    <definedName name="CONT2" localSheetId="7">#REF!</definedName>
    <definedName name="CONT2">#REF!</definedName>
    <definedName name="CONT3" localSheetId="2">#REF!</definedName>
    <definedName name="CONT3" localSheetId="7">#REF!</definedName>
    <definedName name="CONT3">#REF!</definedName>
    <definedName name="CONT4" localSheetId="2">#REF!</definedName>
    <definedName name="CONT4" localSheetId="7">#REF!</definedName>
    <definedName name="CONT4">#REF!</definedName>
    <definedName name="CONT5" localSheetId="2">#REF!</definedName>
    <definedName name="CONT5" localSheetId="7">#REF!</definedName>
    <definedName name="CONT5">#REF!</definedName>
    <definedName name="CONT6" localSheetId="2">#REF!</definedName>
    <definedName name="CONT6" localSheetId="7">#REF!</definedName>
    <definedName name="CONT6">#REF!</definedName>
    <definedName name="CONT7" localSheetId="2">#REF!</definedName>
    <definedName name="CONT7" localSheetId="7">#REF!</definedName>
    <definedName name="CONT7">#REF!</definedName>
    <definedName name="CONT8" localSheetId="2">#REF!</definedName>
    <definedName name="CONT8" localSheetId="7">#REF!</definedName>
    <definedName name="CONT8">#REF!</definedName>
    <definedName name="CONT9" localSheetId="2">#REF!</definedName>
    <definedName name="CONT9" localSheetId="7">#REF!</definedName>
    <definedName name="CONT9">#REF!</definedName>
    <definedName name="CPV" localSheetId="2">#REF!</definedName>
    <definedName name="CPV" localSheetId="7">#REF!</definedName>
    <definedName name="CPV">#REF!</definedName>
    <definedName name="CRN_FIS" localSheetId="2">#REF!</definedName>
    <definedName name="CRN_FIS" localSheetId="7">#REF!</definedName>
    <definedName name="CRN_FIS">#REF!</definedName>
    <definedName name="ct" localSheetId="2">#REF!</definedName>
    <definedName name="ct" localSheetId="7">#REF!</definedName>
    <definedName name="ct">#REF!</definedName>
    <definedName name="cu" localSheetId="2">#REF!</definedName>
    <definedName name="cu" localSheetId="7">#REF!</definedName>
    <definedName name="cu">#REF!</definedName>
    <definedName name="CUSTO" localSheetId="2">#REF!</definedName>
    <definedName name="CUSTO" localSheetId="7">#REF!</definedName>
    <definedName name="CUSTO">#REF!</definedName>
    <definedName name="CUSTO_DE_COMBUSTÍVEL_E_LUFRIFICANTES">'[5]16-CUSTO_EQUIPTO'!$A$1</definedName>
    <definedName name="D">#N/A</definedName>
    <definedName name="DADOS">'[5]DADOS'!$A$1</definedName>
    <definedName name="DATA" localSheetId="7">'[13]FCAC'!$P$1</definedName>
    <definedName name="DATA">'[14]FCAC'!$P$1</definedName>
    <definedName name="DDD" localSheetId="2">#REF!</definedName>
    <definedName name="DDD" localSheetId="7">#REF!</definedName>
    <definedName name="DDD">#REF!</definedName>
    <definedName name="ddddd" localSheetId="7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ddddd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DDDDDDD" localSheetId="2">#REF!</definedName>
    <definedName name="DDDDDDD" localSheetId="7">#REF!</definedName>
    <definedName name="DDDDDDD">#REF!</definedName>
    <definedName name="DDE" localSheetId="2">#REF!</definedName>
    <definedName name="DDE" localSheetId="7">#REF!</definedName>
    <definedName name="DDE">#REF!</definedName>
    <definedName name="DDF" localSheetId="2">#REF!</definedName>
    <definedName name="DDF" localSheetId="7">#REF!</definedName>
    <definedName name="DDF">#REF!</definedName>
    <definedName name="DDG" localSheetId="2">#REF!</definedName>
    <definedName name="DDG" localSheetId="7">#REF!</definedName>
    <definedName name="DDG">#REF!</definedName>
    <definedName name="DDH" localSheetId="2">#REF!</definedName>
    <definedName name="DDH" localSheetId="7">#REF!</definedName>
    <definedName name="DDH">#REF!</definedName>
    <definedName name="DDI" localSheetId="2">#REF!</definedName>
    <definedName name="DDI" localSheetId="7">#REF!</definedName>
    <definedName name="DDI">#REF!</definedName>
    <definedName name="DDJ" localSheetId="2">#REF!</definedName>
    <definedName name="DDJ" localSheetId="7">#REF!</definedName>
    <definedName name="DDJ">#REF!</definedName>
    <definedName name="DDK" localSheetId="2">#REF!</definedName>
    <definedName name="DDK" localSheetId="7">#REF!</definedName>
    <definedName name="DDK">#REF!</definedName>
    <definedName name="DDL" localSheetId="2">#REF!</definedName>
    <definedName name="DDL" localSheetId="7">#REF!</definedName>
    <definedName name="DDL">#REF!</definedName>
    <definedName name="DDM" localSheetId="2">#REF!</definedName>
    <definedName name="DDM" localSheetId="7">#REF!</definedName>
    <definedName name="DDM">#REF!</definedName>
    <definedName name="Denominação" localSheetId="2">#REF!</definedName>
    <definedName name="Denominação" localSheetId="7">#REF!</definedName>
    <definedName name="Denominação">#REF!</definedName>
    <definedName name="DESCRITIVO1" localSheetId="2">#REF!</definedName>
    <definedName name="DESCRITIVO1" localSheetId="7">#REF!</definedName>
    <definedName name="DESCRITIVO1">#REF!</definedName>
    <definedName name="desig">'[12]Ingles'!$D$7:$D$202</definedName>
    <definedName name="Di">'[12]Ingles'!$G$7:$G$202</definedName>
    <definedName name="DISCRIMINAÇÃO" localSheetId="2">#REF!</definedName>
    <definedName name="DISCRIMINAÇÃO" localSheetId="7">#REF!</definedName>
    <definedName name="DISCRIMINAÇÃO">#REF!</definedName>
    <definedName name="dispmc" localSheetId="2">#REF!</definedName>
    <definedName name="dispmc" localSheetId="7">#REF!</definedName>
    <definedName name="dispmc">#REF!</definedName>
    <definedName name="disptc" localSheetId="2">#REF!</definedName>
    <definedName name="disptc" localSheetId="7">#REF!</definedName>
    <definedName name="disptc">#REF!</definedName>
    <definedName name="disptg" localSheetId="2">#REF!</definedName>
    <definedName name="disptg" localSheetId="7">#REF!</definedName>
    <definedName name="disptg">#REF!</definedName>
    <definedName name="Dn">'[12]Ingles'!$B$7:$B$202</definedName>
    <definedName name="Do">'[12]Ingles'!$C$7:$C$202</definedName>
    <definedName name="DOLAR" localSheetId="7">'[13]FCAC'!$P$2</definedName>
    <definedName name="DOLAR">'[14]FCAC'!$P$2</definedName>
    <definedName name="Dólar" localSheetId="2">#REF!</definedName>
    <definedName name="Dólar" localSheetId="7">#REF!</definedName>
    <definedName name="Dólar">#REF!</definedName>
    <definedName name="DPRE" localSheetId="2">#REF!</definedName>
    <definedName name="DPRE" localSheetId="7">#REF!</definedName>
    <definedName name="DPRE">#REF!</definedName>
    <definedName name="dsfs" localSheetId="7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dsfs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DTFE" localSheetId="7">'[19]FCAC'!$K$5</definedName>
    <definedName name="DTFE">'[20]FCAC'!$K$5</definedName>
    <definedName name="DTFM" localSheetId="7">'[19]FCAC'!$J$5</definedName>
    <definedName name="DTFM">'[20]FCAC'!$J$5</definedName>
    <definedName name="DTL" localSheetId="7">'[19]FCAC'!$L$5</definedName>
    <definedName name="DTL">'[20]FCAC'!$L$5</definedName>
    <definedName name="EASD" localSheetId="2">#REF!</definedName>
    <definedName name="EASD" localSheetId="7">#REF!</definedName>
    <definedName name="EASD">#REF!</definedName>
    <definedName name="EEE" localSheetId="2">#REF!</definedName>
    <definedName name="EEE" localSheetId="7">#REF!</definedName>
    <definedName name="EEE">#REF!</definedName>
    <definedName name="EEF" localSheetId="2">#REF!</definedName>
    <definedName name="EEF" localSheetId="7">#REF!</definedName>
    <definedName name="EEF">#REF!</definedName>
    <definedName name="EEG" localSheetId="2">#REF!</definedName>
    <definedName name="EEG" localSheetId="7">#REF!</definedName>
    <definedName name="EEG">#REF!</definedName>
    <definedName name="EEH" localSheetId="2">#REF!</definedName>
    <definedName name="EEH" localSheetId="7">#REF!</definedName>
    <definedName name="EEH">#REF!</definedName>
    <definedName name="EEI" localSheetId="2">#REF!</definedName>
    <definedName name="EEI" localSheetId="7">#REF!</definedName>
    <definedName name="EEI">#REF!</definedName>
    <definedName name="EFETIVO" localSheetId="7">'[22]Tab_Geral_Nº Efetivo'!$B$5:$W$35</definedName>
    <definedName name="EFETIVO">'[23]Tab_Geral_Nº Efetivo'!$B$5:$W$35</definedName>
    <definedName name="Eletricista_F_C" localSheetId="2">#REF!</definedName>
    <definedName name="Eletricista_F_C" localSheetId="7">#REF!</definedName>
    <definedName name="Eletricista_F_C">#REF!</definedName>
    <definedName name="Eletricista_FC" localSheetId="2">#REF!</definedName>
    <definedName name="Eletricista_FC" localSheetId="7">#REF!</definedName>
    <definedName name="Eletricista_FC">#REF!</definedName>
    <definedName name="Eletricista_Mo" localSheetId="2">#REF!</definedName>
    <definedName name="Eletricista_Mo" localSheetId="7">#REF!</definedName>
    <definedName name="Eletricista_Mo">#REF!</definedName>
    <definedName name="Eletricista_Mont" localSheetId="2">#REF!</definedName>
    <definedName name="Eletricista_Mont" localSheetId="7">#REF!</definedName>
    <definedName name="Eletricista_Mont">#REF!</definedName>
    <definedName name="EletricistaFC" localSheetId="2">#REF!</definedName>
    <definedName name="EletricistaFC" localSheetId="7">#REF!</definedName>
    <definedName name="EletricistaFC">#REF!</definedName>
    <definedName name="Encanador" localSheetId="2">#REF!</definedName>
    <definedName name="Encanador" localSheetId="7">#REF!</definedName>
    <definedName name="Encanador">#REF!</definedName>
    <definedName name="Encarregado" localSheetId="2">#REF!</definedName>
    <definedName name="Encarregado" localSheetId="7">#REF!</definedName>
    <definedName name="Encarregado">#REF!</definedName>
    <definedName name="ENG" localSheetId="7">'[19]FCAC'!$G$5</definedName>
    <definedName name="ENG">'[20]FCAC'!$G$5</definedName>
    <definedName name="EQUIPAMENTO" localSheetId="7">'[24]Histograma_Equip'!$B$7:$AC$56</definedName>
    <definedName name="EQUIPAMENTO">'[25]Histograma_Equip'!$B$7:$AC$56</definedName>
    <definedName name="Esmerilhador" localSheetId="2">#REF!</definedName>
    <definedName name="Esmerilhador" localSheetId="7">#REF!</definedName>
    <definedName name="Esmerilhador">#REF!</definedName>
    <definedName name="ESPESSAMENTO" localSheetId="7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ESPESSAMENTO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ESTRADA" localSheetId="7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ESTRADA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etagig" localSheetId="2">#REF!</definedName>
    <definedName name="etagig" localSheetId="7">#REF!</definedName>
    <definedName name="etagig">#REF!</definedName>
    <definedName name="etagim" localSheetId="2">#REF!</definedName>
    <definedName name="etagim" localSheetId="7">#REF!</definedName>
    <definedName name="etagim">#REF!</definedName>
    <definedName name="etagit" localSheetId="2">#REF!</definedName>
    <definedName name="etagit" localSheetId="7">#REF!</definedName>
    <definedName name="etagit">#REF!</definedName>
    <definedName name="etatm" localSheetId="2">#REF!</definedName>
    <definedName name="etatm" localSheetId="7">#REF!</definedName>
    <definedName name="etatm">#REF!</definedName>
    <definedName name="etatmmc" localSheetId="2">#REF!</definedName>
    <definedName name="etatmmc" localSheetId="7">#REF!</definedName>
    <definedName name="etatmmc">#REF!</definedName>
    <definedName name="EXAMES_MÉDICOS">'[5]15-DIVERSOS'!$A$14</definedName>
    <definedName name="fator" localSheetId="2">#REF!</definedName>
    <definedName name="fator" localSheetId="7">#REF!</definedName>
    <definedName name="fator">#REF!</definedName>
    <definedName name="FDDFDF" localSheetId="7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FDDFDF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FEPeso" localSheetId="2">#REF!</definedName>
    <definedName name="FEPeso" localSheetId="7">#REF!</definedName>
    <definedName name="FEPeso">#REF!</definedName>
    <definedName name="FEVol" localSheetId="2">#REF!</definedName>
    <definedName name="FEVol" localSheetId="7">#REF!</definedName>
    <definedName name="FEVol">#REF!</definedName>
    <definedName name="FFF" localSheetId="2">#REF!</definedName>
    <definedName name="FFF" localSheetId="7">#REF!</definedName>
    <definedName name="FFF">#REF!</definedName>
    <definedName name="FFG" localSheetId="2">#REF!</definedName>
    <definedName name="FFG" localSheetId="7">#REF!</definedName>
    <definedName name="FFG">#REF!</definedName>
    <definedName name="FFH" localSheetId="2">#REF!</definedName>
    <definedName name="FFH" localSheetId="7">#REF!</definedName>
    <definedName name="FFH">#REF!</definedName>
    <definedName name="FFI" localSheetId="2">#REF!</definedName>
    <definedName name="FFI" localSheetId="7">#REF!</definedName>
    <definedName name="FFI">#REF!</definedName>
    <definedName name="fifty" localSheetId="2">#REF!</definedName>
    <definedName name="fifty" localSheetId="7">#REF!</definedName>
    <definedName name="fifty">#REF!</definedName>
    <definedName name="filtragem" localSheetId="7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filtragem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FiveA" localSheetId="2">#REF!</definedName>
    <definedName name="FiveA" localSheetId="7">#REF!</definedName>
    <definedName name="FiveA">#REF!</definedName>
    <definedName name="FiveB" localSheetId="2">#REF!</definedName>
    <definedName name="FiveB" localSheetId="7">#REF!</definedName>
    <definedName name="FiveB">#REF!</definedName>
    <definedName name="FiveC" localSheetId="2">#REF!</definedName>
    <definedName name="FiveC" localSheetId="7">#REF!</definedName>
    <definedName name="FiveC">#REF!</definedName>
    <definedName name="FiveD" localSheetId="2">#REF!</definedName>
    <definedName name="FiveD" localSheetId="7">#REF!</definedName>
    <definedName name="FiveD">#REF!</definedName>
    <definedName name="FiveE" localSheetId="2">#REF!</definedName>
    <definedName name="FiveE" localSheetId="7">#REF!</definedName>
    <definedName name="FiveE">#REF!</definedName>
    <definedName name="FiveF" localSheetId="2">#REF!</definedName>
    <definedName name="FiveF" localSheetId="7">#REF!</definedName>
    <definedName name="FiveF">#REF!</definedName>
    <definedName name="FiveG" localSheetId="2">#REF!</definedName>
    <definedName name="FiveG" localSheetId="7">#REF!</definedName>
    <definedName name="FiveG">#REF!</definedName>
    <definedName name="FiveH" localSheetId="2">#REF!</definedName>
    <definedName name="FiveH" localSheetId="7">#REF!</definedName>
    <definedName name="FiveH">#REF!</definedName>
    <definedName name="FiveI" localSheetId="2">#REF!</definedName>
    <definedName name="FiveI" localSheetId="7">#REF!</definedName>
    <definedName name="FiveI">#REF!</definedName>
    <definedName name="FiveJ" localSheetId="2">#REF!</definedName>
    <definedName name="FiveJ" localSheetId="7">#REF!</definedName>
    <definedName name="FiveJ">#REF!</definedName>
    <definedName name="FiveK" localSheetId="2">#REF!</definedName>
    <definedName name="FiveK" localSheetId="7">#REF!</definedName>
    <definedName name="FiveK">#REF!</definedName>
    <definedName name="FiveL" localSheetId="2">#REF!</definedName>
    <definedName name="FiveL" localSheetId="7">#REF!</definedName>
    <definedName name="FiveL">#REF!</definedName>
    <definedName name="FiveM" localSheetId="2">#REF!</definedName>
    <definedName name="FiveM" localSheetId="7">#REF!</definedName>
    <definedName name="FiveM">#REF!</definedName>
    <definedName name="FLOT" localSheetId="7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FLOT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Fluidos">'[26]G-Materiais'!$B$1:$B$15</definedName>
    <definedName name="FLUTUANTE2" localSheetId="7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FLUTUANTE2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FourA" localSheetId="2">#REF!</definedName>
    <definedName name="FourA" localSheetId="7">#REF!</definedName>
    <definedName name="FourA">#REF!</definedName>
    <definedName name="FourB" localSheetId="2">#REF!</definedName>
    <definedName name="FourB" localSheetId="7">#REF!</definedName>
    <definedName name="FourB">#REF!</definedName>
    <definedName name="FourC" localSheetId="2">#REF!</definedName>
    <definedName name="FourC" localSheetId="7">#REF!</definedName>
    <definedName name="FourC">#REF!</definedName>
    <definedName name="FourD" localSheetId="2">#REF!</definedName>
    <definedName name="FourD" localSheetId="7">#REF!</definedName>
    <definedName name="FourD">#REF!</definedName>
    <definedName name="FourE" localSheetId="2">#REF!</definedName>
    <definedName name="FourE" localSheetId="7">#REF!</definedName>
    <definedName name="FourE">#REF!</definedName>
    <definedName name="FourF" localSheetId="2">#REF!</definedName>
    <definedName name="FourF" localSheetId="7">#REF!</definedName>
    <definedName name="FourF">#REF!</definedName>
    <definedName name="FourG" localSheetId="2">#REF!</definedName>
    <definedName name="FourG" localSheetId="7">#REF!</definedName>
    <definedName name="FourG">#REF!</definedName>
    <definedName name="FourH" localSheetId="2">#REF!</definedName>
    <definedName name="FourH" localSheetId="7">#REF!</definedName>
    <definedName name="FourH">#REF!</definedName>
    <definedName name="FourI" localSheetId="2">#REF!</definedName>
    <definedName name="FourI" localSheetId="7">#REF!</definedName>
    <definedName name="FourI">#REF!</definedName>
    <definedName name="FourJ" localSheetId="2">#REF!</definedName>
    <definedName name="FourJ" localSheetId="7">#REF!</definedName>
    <definedName name="FourJ">#REF!</definedName>
    <definedName name="FourK" localSheetId="2">#REF!</definedName>
    <definedName name="FourK" localSheetId="7">#REF!</definedName>
    <definedName name="FourK">#REF!</definedName>
    <definedName name="FourL" localSheetId="2">#REF!</definedName>
    <definedName name="FourL" localSheetId="7">#REF!</definedName>
    <definedName name="FourL">#REF!</definedName>
    <definedName name="Fourm" localSheetId="2">#REF!</definedName>
    <definedName name="Fourm" localSheetId="7">#REF!</definedName>
    <definedName name="Fourm">#REF!</definedName>
    <definedName name="FRT" localSheetId="2">#REF!</definedName>
    <definedName name="FRT" localSheetId="7">#REF!</definedName>
    <definedName name="FRT">#REF!</definedName>
    <definedName name="Funileiro" localSheetId="2">#REF!</definedName>
    <definedName name="Funileiro" localSheetId="7">#REF!</definedName>
    <definedName name="Funileiro">#REF!</definedName>
    <definedName name="GGG" localSheetId="2">#REF!</definedName>
    <definedName name="GGG" localSheetId="7">#REF!</definedName>
    <definedName name="GGG">#REF!</definedName>
    <definedName name="GGH" localSheetId="2">#REF!</definedName>
    <definedName name="GGH" localSheetId="7">#REF!</definedName>
    <definedName name="GGH">#REF!</definedName>
    <definedName name="GGI" localSheetId="2">#REF!</definedName>
    <definedName name="GGI" localSheetId="7">#REF!</definedName>
    <definedName name="GGI">#REF!</definedName>
    <definedName name="GGJ" localSheetId="2">#REF!</definedName>
    <definedName name="GGJ" localSheetId="7">#REF!</definedName>
    <definedName name="GGJ">#REF!</definedName>
    <definedName name="groelandia" localSheetId="2">#REF!</definedName>
    <definedName name="groelandia" localSheetId="7">#REF!</definedName>
    <definedName name="groelandia">#REF!</definedName>
    <definedName name="HHH" localSheetId="2">#REF!</definedName>
    <definedName name="HHH" localSheetId="7">#REF!</definedName>
    <definedName name="HHH">#REF!</definedName>
    <definedName name="HHI" localSheetId="2">#REF!</definedName>
    <definedName name="HHI" localSheetId="7">#REF!</definedName>
    <definedName name="HHI">#REF!</definedName>
    <definedName name="HHJ" localSheetId="2">#REF!</definedName>
    <definedName name="HHJ" localSheetId="7">#REF!</definedName>
    <definedName name="HHJ">#REF!</definedName>
    <definedName name="HHK" localSheetId="2">#REF!</definedName>
    <definedName name="HHK" localSheetId="7">#REF!</definedName>
    <definedName name="HHK">#REF!</definedName>
    <definedName name="I">'[12]Ingles'!$I$7:$I$202</definedName>
    <definedName name="ICMS" localSheetId="2">#REF!</definedName>
    <definedName name="ICMS" localSheetId="7">#REF!</definedName>
    <definedName name="ICMS">#REF!</definedName>
    <definedName name="II" localSheetId="2">#REF!</definedName>
    <definedName name="II" localSheetId="7">#REF!</definedName>
    <definedName name="II">#REF!</definedName>
    <definedName name="III" localSheetId="2">#REF!</definedName>
    <definedName name="III" localSheetId="7">#REF!</definedName>
    <definedName name="III">#REF!</definedName>
    <definedName name="IIIA" localSheetId="2">#REF!</definedName>
    <definedName name="IIIA" localSheetId="7">#REF!</definedName>
    <definedName name="IIIA">#REF!</definedName>
    <definedName name="IMP_03" localSheetId="2">#REF!</definedName>
    <definedName name="IMP_03" localSheetId="7">#REF!</definedName>
    <definedName name="IMP_03">#REF!</definedName>
    <definedName name="INDICE">'[5]ÍNDICE'!$B$1</definedName>
    <definedName name="InhaltsvezSUMMEN" localSheetId="2">#REF!</definedName>
    <definedName name="InhaltsvezSUMMEN" localSheetId="7">#REF!</definedName>
    <definedName name="InhaltsvezSUMMEN">#REF!</definedName>
    <definedName name="Instr_Controle" localSheetId="2">#REF!</definedName>
    <definedName name="Instr_Controle" localSheetId="7">#REF!</definedName>
    <definedName name="Instr_Controle">#REF!</definedName>
    <definedName name="Instrum_Con" localSheetId="2">#REF!</definedName>
    <definedName name="Instrum_Con" localSheetId="7">#REF!</definedName>
    <definedName name="Instrum_Con">#REF!</definedName>
    <definedName name="Instrum_Controle" localSheetId="2">#REF!</definedName>
    <definedName name="Instrum_Controle" localSheetId="7">#REF!</definedName>
    <definedName name="Instrum_Controle">#REF!</definedName>
    <definedName name="Instrum_Mo" localSheetId="2">#REF!</definedName>
    <definedName name="Instrum_Mo" localSheetId="7">#REF!</definedName>
    <definedName name="Instrum_Mo">#REF!</definedName>
    <definedName name="Instrum_Montador" localSheetId="2">#REF!</definedName>
    <definedName name="Instrum_Montador" localSheetId="7">#REF!</definedName>
    <definedName name="Instrum_Montador">#REF!</definedName>
    <definedName name="Instrum_Tubista" localSheetId="2">#REF!</definedName>
    <definedName name="Instrum_Tubista" localSheetId="7">#REF!</definedName>
    <definedName name="Instrum_Tubista">#REF!</definedName>
    <definedName name="IPI" localSheetId="2">#REF!</definedName>
    <definedName name="IPI" localSheetId="7">#REF!</definedName>
    <definedName name="IPI">#REF!</definedName>
    <definedName name="isaac" localSheetId="4" hidden="1">#REF!</definedName>
    <definedName name="isaac" localSheetId="5" hidden="1">#REF!</definedName>
    <definedName name="isaac" localSheetId="7" hidden="1">#REF!</definedName>
    <definedName name="isaac" localSheetId="8" hidden="1">#REF!</definedName>
    <definedName name="isaac" hidden="1">#REF!</definedName>
    <definedName name="Isolador" localSheetId="2">#REF!</definedName>
    <definedName name="Isolador" localSheetId="7">#REF!</definedName>
    <definedName name="Isolador">#REF!</definedName>
    <definedName name="item_1" localSheetId="2">#REF!</definedName>
    <definedName name="item_1" localSheetId="7">#REF!</definedName>
    <definedName name="item_1">#REF!</definedName>
    <definedName name="JAIRO" localSheetId="7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JAIRO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Jatista" localSheetId="2">#REF!</definedName>
    <definedName name="Jatista" localSheetId="7">#REF!</definedName>
    <definedName name="Jatista">#REF!</definedName>
    <definedName name="JJJ" localSheetId="2">#REF!</definedName>
    <definedName name="JJJ" localSheetId="7">#REF!</definedName>
    <definedName name="JJJ">#REF!</definedName>
    <definedName name="JJJA" localSheetId="2">#REF!</definedName>
    <definedName name="JJJA" localSheetId="7">#REF!</definedName>
    <definedName name="JJJA">#REF!</definedName>
    <definedName name="JOAMAR">#N/A</definedName>
    <definedName name="JOAO" localSheetId="2">#REF!</definedName>
    <definedName name="JOAO" localSheetId="7">#REF!</definedName>
    <definedName name="JOAO">#REF!</definedName>
    <definedName name="K" localSheetId="2">#REF!</definedName>
    <definedName name="K" localSheetId="7">#REF!</definedName>
    <definedName name="K">#REF!</definedName>
    <definedName name="k1mc" localSheetId="2">#REF!</definedName>
    <definedName name="k1mc" localSheetId="7">#REF!</definedName>
    <definedName name="k1mc">#REF!</definedName>
    <definedName name="k1tc" localSheetId="2">#REF!</definedName>
    <definedName name="k1tc" localSheetId="7">#REF!</definedName>
    <definedName name="k1tc">#REF!</definedName>
    <definedName name="k2mc" localSheetId="2">#REF!</definedName>
    <definedName name="k2mc" localSheetId="7">#REF!</definedName>
    <definedName name="k2mc">#REF!</definedName>
    <definedName name="k2tc" localSheetId="2">#REF!</definedName>
    <definedName name="k2tc" localSheetId="7">#REF!</definedName>
    <definedName name="k2tc">#REF!</definedName>
    <definedName name="k3tc" localSheetId="2">#REF!</definedName>
    <definedName name="k3tc" localSheetId="7">#REF!</definedName>
    <definedName name="k3tc">#REF!</definedName>
    <definedName name="k4mc" localSheetId="2">#REF!</definedName>
    <definedName name="k4mc" localSheetId="7">#REF!</definedName>
    <definedName name="k4mc">#REF!</definedName>
    <definedName name="k4tc" localSheetId="2">#REF!</definedName>
    <definedName name="k4tc" localSheetId="7">#REF!</definedName>
    <definedName name="k4tc">#REF!</definedName>
    <definedName name="KKK" localSheetId="2">#REF!</definedName>
    <definedName name="KKK" localSheetId="7">#REF!</definedName>
    <definedName name="KKK">#REF!</definedName>
    <definedName name="KKKA" localSheetId="2">#REF!</definedName>
    <definedName name="KKKA" localSheetId="7">#REF!</definedName>
    <definedName name="KKKA">#REF!</definedName>
    <definedName name="KKKKK" localSheetId="2">#REF!</definedName>
    <definedName name="KKKKK" localSheetId="7">#REF!</definedName>
    <definedName name="KKKKK">#REF!</definedName>
    <definedName name="Laminador" localSheetId="2">#REF!</definedName>
    <definedName name="Laminador" localSheetId="7">#REF!</definedName>
    <definedName name="Laminador">#REF!</definedName>
    <definedName name="LILIAN">'[28]Preços'!$A$121:$F$141</definedName>
    <definedName name="Lista" localSheetId="2">#REF!</definedName>
    <definedName name="Lista" localSheetId="7">#REF!</definedName>
    <definedName name="Lista">#REF!</definedName>
    <definedName name="ListaFim" localSheetId="2">#REF!</definedName>
    <definedName name="ListaFim" localSheetId="7">#REF!</definedName>
    <definedName name="ListaFim">#REF!</definedName>
    <definedName name="LLL" localSheetId="2">#REF!</definedName>
    <definedName name="LLL" localSheetId="7">#REF!</definedName>
    <definedName name="LLL">#REF!</definedName>
    <definedName name="LLLA" localSheetId="2">#REF!</definedName>
    <definedName name="LLLA" localSheetId="7">#REF!</definedName>
    <definedName name="LLLA">#REF!</definedName>
    <definedName name="LOP" localSheetId="2">#REF!</definedName>
    <definedName name="LOP" localSheetId="7">#REF!</definedName>
    <definedName name="LOP">#REF!</definedName>
    <definedName name="lulinha" localSheetId="2">#REF!</definedName>
    <definedName name="lulinha" localSheetId="7">#REF!</definedName>
    <definedName name="lulinha">#REF!</definedName>
    <definedName name="Maçariqueiro" localSheetId="2">#REF!</definedName>
    <definedName name="Maçariqueiro" localSheetId="7">#REF!</definedName>
    <definedName name="Maçariqueiro">#REF!</definedName>
    <definedName name="Macro1" localSheetId="2">[29]!Macro1</definedName>
    <definedName name="Macro1">[29]!Macro1</definedName>
    <definedName name="marcel" localSheetId="2">#REF!</definedName>
    <definedName name="marcel" localSheetId="7">#REF!</definedName>
    <definedName name="marcel">#REF!</definedName>
    <definedName name="MARIANA" localSheetId="2">#REF!</definedName>
    <definedName name="MARIANA" localSheetId="7">#REF!</definedName>
    <definedName name="MARIANA">#REF!</definedName>
    <definedName name="MARINA" localSheetId="2">#REF!</definedName>
    <definedName name="MARINA" localSheetId="7">#REF!</definedName>
    <definedName name="MARINA">#REF!</definedName>
    <definedName name="Materiais">'[26]G-Materiais'!$A$22:$A$46</definedName>
    <definedName name="Mecanico_Aj" localSheetId="2">#REF!</definedName>
    <definedName name="Mecanico_Aj" localSheetId="7">#REF!</definedName>
    <definedName name="Mecanico_Aj">#REF!</definedName>
    <definedName name="Mecânico_Ajust" localSheetId="2">#REF!</definedName>
    <definedName name="Mecânico_Ajust" localSheetId="7">#REF!</definedName>
    <definedName name="Mecânico_Ajust">#REF!</definedName>
    <definedName name="Mecanico_Mon" localSheetId="2">#REF!</definedName>
    <definedName name="Mecanico_Mon" localSheetId="7">#REF!</definedName>
    <definedName name="Mecanico_Mon">#REF!</definedName>
    <definedName name="Mecânico_Mont" localSheetId="2">#REF!</definedName>
    <definedName name="Mecânico_Mont" localSheetId="7">#REF!</definedName>
    <definedName name="Mecânico_Mont">#REF!</definedName>
    <definedName name="MmExcelLinker_4E7BD31E_65F0_440C_A162_0361D739B0FD" localSheetId="2">ANEXO IVA MAT DE '[30]APLICAÇÃO'!$A$4:$B$4</definedName>
    <definedName name="MmExcelLinker_4E7BD31E_65F0_440C_A162_0361D739B0FD" localSheetId="7">ANEXO IVA MAT DE '[30]APLICAÇÃO'!$A$4:$B$4</definedName>
    <definedName name="MmExcelLinker_4E7BD31E_65F0_440C_A162_0361D739B0FD">ANEXO IVA MAT DE '[30]APLICAÇÃO'!$A$4:$B$4</definedName>
    <definedName name="MMM" localSheetId="2">#REF!</definedName>
    <definedName name="MMM" localSheetId="7">#REF!</definedName>
    <definedName name="MMM">#REF!</definedName>
    <definedName name="MMMA" localSheetId="2">#REF!</definedName>
    <definedName name="MMMA" localSheetId="7">#REF!</definedName>
    <definedName name="MMMA">#REF!</definedName>
    <definedName name="Montador" localSheetId="2">#REF!</definedName>
    <definedName name="Montador" localSheetId="7">#REF!</definedName>
    <definedName name="Montador">#REF!</definedName>
    <definedName name="Montagem" localSheetId="2">#REF!</definedName>
    <definedName name="Montagem" localSheetId="7">#REF!</definedName>
    <definedName name="Montagem">#REF!</definedName>
    <definedName name="NCM" localSheetId="2">#REF!</definedName>
    <definedName name="NCM" localSheetId="7">#REF!</definedName>
    <definedName name="NCM">#REF!</definedName>
    <definedName name="nwr" localSheetId="7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nwr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OneA" localSheetId="2">#REF!</definedName>
    <definedName name="OneA" localSheetId="7">#REF!</definedName>
    <definedName name="OneA">#REF!</definedName>
    <definedName name="OneB" localSheetId="2">#REF!</definedName>
    <definedName name="OneB" localSheetId="7">#REF!</definedName>
    <definedName name="OneB">#REF!</definedName>
    <definedName name="OneC" localSheetId="2">#REF!</definedName>
    <definedName name="OneC" localSheetId="7">#REF!</definedName>
    <definedName name="OneC">#REF!</definedName>
    <definedName name="OneD" localSheetId="2">#REF!</definedName>
    <definedName name="OneD" localSheetId="7">#REF!</definedName>
    <definedName name="OneD">#REF!</definedName>
    <definedName name="OneE" localSheetId="2">#REF!</definedName>
    <definedName name="OneE" localSheetId="7">#REF!</definedName>
    <definedName name="OneE">#REF!</definedName>
    <definedName name="OneF" localSheetId="2">#REF!</definedName>
    <definedName name="OneF" localSheetId="7">#REF!</definedName>
    <definedName name="OneF">#REF!</definedName>
    <definedName name="OneG" localSheetId="2">#REF!</definedName>
    <definedName name="OneG" localSheetId="7">#REF!</definedName>
    <definedName name="OneG">#REF!</definedName>
    <definedName name="OneH" localSheetId="2">#REF!</definedName>
    <definedName name="OneH" localSheetId="7">#REF!</definedName>
    <definedName name="OneH">#REF!</definedName>
    <definedName name="OneI" localSheetId="2">#REF!</definedName>
    <definedName name="OneI" localSheetId="7">#REF!</definedName>
    <definedName name="OneI">#REF!</definedName>
    <definedName name="OneJ" localSheetId="2">#REF!</definedName>
    <definedName name="OneJ" localSheetId="7">#REF!</definedName>
    <definedName name="OneJ">#REF!</definedName>
    <definedName name="OneK" localSheetId="2">#REF!</definedName>
    <definedName name="OneK" localSheetId="7">#REF!</definedName>
    <definedName name="OneK">#REF!</definedName>
    <definedName name="OneL" localSheetId="2">#REF!</definedName>
    <definedName name="OneL" localSheetId="7">#REF!</definedName>
    <definedName name="OneL">#REF!</definedName>
    <definedName name="OneM" localSheetId="2">#REF!</definedName>
    <definedName name="OneM" localSheetId="7">#REF!</definedName>
    <definedName name="OneM">#REF!</definedName>
    <definedName name="ORÇ" localSheetId="7">'[19]FCAC'!$F$2</definedName>
    <definedName name="ORÇ">'[20]FCAC'!$F$2</definedName>
    <definedName name="OUTR" localSheetId="2">#REF!</definedName>
    <definedName name="OUTR" localSheetId="7">#REF!</definedName>
    <definedName name="OUTR">#REF!</definedName>
    <definedName name="P.Aparente" localSheetId="2">#REF!</definedName>
    <definedName name="P.Aparente" localSheetId="7">#REF!</definedName>
    <definedName name="P.Aparente">#REF!</definedName>
    <definedName name="P.Reatia" localSheetId="2">#REF!</definedName>
    <definedName name="P.Reatia" localSheetId="7">#REF!</definedName>
    <definedName name="P.Reatia">#REF!</definedName>
    <definedName name="p2mpmc2" localSheetId="2">#REF!</definedName>
    <definedName name="p2mpmc2" localSheetId="7">#REF!</definedName>
    <definedName name="p2mpmc2">#REF!</definedName>
    <definedName name="p2mpmc3" localSheetId="2">#REF!</definedName>
    <definedName name="p2mpmc3" localSheetId="7">#REF!</definedName>
    <definedName name="p2mpmc3">#REF!</definedName>
    <definedName name="p2mpmc4" localSheetId="2">#REF!</definedName>
    <definedName name="p2mpmc4" localSheetId="7">#REF!</definedName>
    <definedName name="p2mpmc4">#REF!</definedName>
    <definedName name="P2MPTC2" localSheetId="2">#REF!</definedName>
    <definedName name="P2MPTC2" localSheetId="7">#REF!</definedName>
    <definedName name="P2MPTC2">#REF!</definedName>
    <definedName name="p2mptc3" localSheetId="2">#REF!</definedName>
    <definedName name="p2mptc3" localSheetId="7">#REF!</definedName>
    <definedName name="p2mptc3">#REF!</definedName>
    <definedName name="p2mptc4" localSheetId="2">#REF!</definedName>
    <definedName name="p2mptc4" localSheetId="7">#REF!</definedName>
    <definedName name="p2mptc4">#REF!</definedName>
    <definedName name="p2mptg2" localSheetId="2">#REF!</definedName>
    <definedName name="p2mptg2" localSheetId="7">#REF!</definedName>
    <definedName name="p2mptg2">#REF!</definedName>
    <definedName name="p2mptg3" localSheetId="2">#REF!</definedName>
    <definedName name="p2mptg3" localSheetId="7">#REF!</definedName>
    <definedName name="p2mptg3">#REF!</definedName>
    <definedName name="p2mptg4" localSheetId="2">#REF!</definedName>
    <definedName name="p2mptg4" localSheetId="7">#REF!</definedName>
    <definedName name="p2mptg4">#REF!</definedName>
    <definedName name="p2mptg5" localSheetId="2">#REF!</definedName>
    <definedName name="p2mptg5" localSheetId="7">#REF!</definedName>
    <definedName name="p2mptg5">#REF!</definedName>
    <definedName name="p3mpmc3" localSheetId="2">#REF!</definedName>
    <definedName name="p3mpmc3" localSheetId="7">#REF!</definedName>
    <definedName name="p3mpmc3">#REF!</definedName>
    <definedName name="p3mpmc4" localSheetId="2">#REF!</definedName>
    <definedName name="p3mpmc4" localSheetId="7">#REF!</definedName>
    <definedName name="p3mpmc4">#REF!</definedName>
    <definedName name="p3mptc3" localSheetId="2">#REF!</definedName>
    <definedName name="p3mptc3" localSheetId="7">#REF!</definedName>
    <definedName name="p3mptc3">#REF!</definedName>
    <definedName name="p3mptc4" localSheetId="2">#REF!</definedName>
    <definedName name="p3mptc4" localSheetId="7">#REF!</definedName>
    <definedName name="p3mptc4">#REF!</definedName>
    <definedName name="p3mptg3" localSheetId="2">#REF!</definedName>
    <definedName name="p3mptg3" localSheetId="7">#REF!</definedName>
    <definedName name="p3mptg3">#REF!</definedName>
    <definedName name="p3mptg4" localSheetId="2">#REF!</definedName>
    <definedName name="p3mptg4" localSheetId="7">#REF!</definedName>
    <definedName name="p3mptg4">#REF!</definedName>
    <definedName name="p3mptg5" localSheetId="2">#REF!</definedName>
    <definedName name="p3mptg5" localSheetId="7">#REF!</definedName>
    <definedName name="p3mptg5">#REF!</definedName>
    <definedName name="p4mpmc4" localSheetId="2">#REF!</definedName>
    <definedName name="p4mpmc4" localSheetId="7">#REF!</definedName>
    <definedName name="p4mpmc4">#REF!</definedName>
    <definedName name="p4mptc4" localSheetId="2">#REF!</definedName>
    <definedName name="p4mptc4" localSheetId="7">#REF!</definedName>
    <definedName name="p4mptc4">#REF!</definedName>
    <definedName name="p4mptg4" localSheetId="2">#REF!</definedName>
    <definedName name="p4mptg4" localSheetId="7">#REF!</definedName>
    <definedName name="p4mptg4">#REF!</definedName>
    <definedName name="p4mptg5" localSheetId="2">#REF!</definedName>
    <definedName name="p4mptg5" localSheetId="7">#REF!</definedName>
    <definedName name="p4mptg5">#REF!</definedName>
    <definedName name="p5mptg5" localSheetId="2">#REF!</definedName>
    <definedName name="p5mptg5" localSheetId="7">#REF!</definedName>
    <definedName name="p5mptg5">#REF!</definedName>
    <definedName name="p5mtg5" localSheetId="2">#REF!</definedName>
    <definedName name="p5mtg5" localSheetId="7">#REF!</definedName>
    <definedName name="p5mtg5">#REF!</definedName>
    <definedName name="pativar" localSheetId="2">#REF!</definedName>
    <definedName name="pativar" localSheetId="7">#REF!</definedName>
    <definedName name="pativar">#REF!</definedName>
    <definedName name="PCORMC" localSheetId="2">#REF!</definedName>
    <definedName name="PCORMC" localSheetId="7">#REF!</definedName>
    <definedName name="PCORMC">#REF!</definedName>
    <definedName name="PCORTC" localSheetId="2">#REF!</definedName>
    <definedName name="PCORTC" localSheetId="7">#REF!</definedName>
    <definedName name="PCORTC">#REF!</definedName>
    <definedName name="PCORTG" localSheetId="2">#REF!</definedName>
    <definedName name="PCORTG" localSheetId="7">#REF!</definedName>
    <definedName name="PCORTG">#REF!</definedName>
    <definedName name="Pedr_Refrat" localSheetId="2">#REF!</definedName>
    <definedName name="Pedr_Refrat" localSheetId="7">#REF!</definedName>
    <definedName name="Pedr_Refrat">#REF!</definedName>
    <definedName name="Pedreiro" localSheetId="2">#REF!</definedName>
    <definedName name="Pedreiro" localSheetId="7">#REF!</definedName>
    <definedName name="Pedreiro">#REF!</definedName>
    <definedName name="Pedreiro_Ref" localSheetId="2">#REF!</definedName>
    <definedName name="Pedreiro_Ref" localSheetId="7">#REF!</definedName>
    <definedName name="Pedreiro_Ref">#REF!</definedName>
    <definedName name="Pedreiro_Refrat" localSheetId="2">#REF!</definedName>
    <definedName name="Pedreiro_Refrat" localSheetId="7">#REF!</definedName>
    <definedName name="Pedreiro_Refrat">#REF!</definedName>
    <definedName name="Pintor" localSheetId="2">#REF!</definedName>
    <definedName name="Pintor" localSheetId="7">#REF!</definedName>
    <definedName name="Pintor">#REF!</definedName>
    <definedName name="plan" localSheetId="2">#REF!</definedName>
    <definedName name="plan" localSheetId="7">#REF!</definedName>
    <definedName name="plan">#REF!</definedName>
    <definedName name="PLANILHA" localSheetId="2">#REF!</definedName>
    <definedName name="PLANILHA" localSheetId="7">#REF!</definedName>
    <definedName name="PLANILHA">#REF!</definedName>
    <definedName name="pos" localSheetId="7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pos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Potencia" localSheetId="2">#REF!</definedName>
    <definedName name="Potencia" localSheetId="7">#REF!</definedName>
    <definedName name="Potencia">#REF!</definedName>
    <definedName name="PQ" localSheetId="7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PQ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Preços">'[28]Preços'!$A$3:$F$119</definedName>
    <definedName name="Print_Area_MI" localSheetId="2">#REF!</definedName>
    <definedName name="Print_Area_MI" localSheetId="7">#REF!</definedName>
    <definedName name="Print_Area_MI">#REF!</definedName>
    <definedName name="PROJ" localSheetId="7">'[19]FCAC'!$I$5</definedName>
    <definedName name="PROJ">'[20]FCAC'!$I$5</definedName>
    <definedName name="project_name">'[31]Page 1'!$H$7</definedName>
    <definedName name="Projects" localSheetId="2">#REF!</definedName>
    <definedName name="Projects" localSheetId="7">#REF!</definedName>
    <definedName name="Projects">#REF!</definedName>
    <definedName name="Q" localSheetId="2">#REF!</definedName>
    <definedName name="Q" localSheetId="7">#REF!</definedName>
    <definedName name="Q">#REF!</definedName>
    <definedName name="qq" localSheetId="2">#REF!</definedName>
    <definedName name="qq" localSheetId="7">#REF!</definedName>
    <definedName name="qq">#REF!</definedName>
    <definedName name="qw" localSheetId="7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qw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relatório_de_faturamento" localSheetId="2">#REF!</definedName>
    <definedName name="relatório_de_faturamento" localSheetId="7">#REF!</definedName>
    <definedName name="relatório_de_faturamento">#REF!</definedName>
    <definedName name="Rendimento" localSheetId="2">#REF!</definedName>
    <definedName name="Rendimento" localSheetId="7">#REF!</definedName>
    <definedName name="Rendimento">#REF!</definedName>
    <definedName name="RESINAS" localSheetId="2">#REF!</definedName>
    <definedName name="RESINAS" localSheetId="7">#REF!</definedName>
    <definedName name="RESINAS">#REF!</definedName>
    <definedName name="resultadorendimento" localSheetId="2">#REF!</definedName>
    <definedName name="resultadorendimento" localSheetId="7">#REF!</definedName>
    <definedName name="resultadorendimento">#REF!</definedName>
    <definedName name="RESUMO" localSheetId="2">#REF!</definedName>
    <definedName name="RESUMO" localSheetId="7">#REF!</definedName>
    <definedName name="RESUMO">#REF!</definedName>
    <definedName name="REV." localSheetId="2">#REF!</definedName>
    <definedName name="REV." localSheetId="7">#REF!</definedName>
    <definedName name="REV.">#REF!</definedName>
    <definedName name="Revestidor" localSheetId="2">#REF!</definedName>
    <definedName name="Revestidor" localSheetId="7">#REF!</definedName>
    <definedName name="Revestidor">#REF!</definedName>
    <definedName name="Rg">'[12]Ingles'!$K$7:$K$202</definedName>
    <definedName name="riskATSTbaselineRequested">TRUE</definedName>
    <definedName name="riskATSTboxGraph">TRUE</definedName>
    <definedName name="riskATSTcomparisonGraph">TRUE</definedName>
    <definedName name="riskATSThistogramGraph">FALSE</definedName>
    <definedName name="riskATSToutputStatistic">4</definedName>
    <definedName name="riskATSTprintReport">FALSE</definedName>
    <definedName name="riskATSTreportsInActiveBook">FALSE</definedName>
    <definedName name="riskATSTreportsSelected">TRUE</definedName>
    <definedName name="riskATSTsequentialStress">TRUE</definedName>
    <definedName name="riskATSTsummaryReport">TRUE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Group" localSheetId="2">#REF!</definedName>
    <definedName name="RiskGroup" localSheetId="7">#REF!</definedName>
    <definedName name="RiskGroup">#REF!</definedName>
    <definedName name="RiskHasSettings">TRUE</definedName>
    <definedName name="RiskMinimizeOnStart">FALSE</definedName>
    <definedName name="RiskMonitorConvergence">FALSE</definedName>
    <definedName name="RiskNumIterations">5000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OSTO" localSheetId="7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ROSTO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rr" localSheetId="2">#REF!</definedName>
    <definedName name="rr" localSheetId="7">#REF!</definedName>
    <definedName name="rr">#REF!</definedName>
    <definedName name="S">#N/A</definedName>
    <definedName name="sas" localSheetId="7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sas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sdf" localSheetId="7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sdf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Seguro_Internacional" localSheetId="2">#REF!</definedName>
    <definedName name="Seguro_Internacional" localSheetId="7">#REF!</definedName>
    <definedName name="Seguro_Internacional">#REF!</definedName>
    <definedName name="Serralheiro" localSheetId="2">#REF!</definedName>
    <definedName name="Serralheiro" localSheetId="7">#REF!</definedName>
    <definedName name="Serralheiro">#REF!</definedName>
    <definedName name="SixA" localSheetId="2">#REF!</definedName>
    <definedName name="SixA" localSheetId="7">#REF!</definedName>
    <definedName name="SixA">#REF!</definedName>
    <definedName name="SixB" localSheetId="2">#REF!</definedName>
    <definedName name="SixB" localSheetId="7">#REF!</definedName>
    <definedName name="SixB">#REF!</definedName>
    <definedName name="SixC" localSheetId="2">#REF!</definedName>
    <definedName name="SixC" localSheetId="7">#REF!</definedName>
    <definedName name="SixC">#REF!</definedName>
    <definedName name="SixD" localSheetId="2">#REF!</definedName>
    <definedName name="SixD" localSheetId="7">#REF!</definedName>
    <definedName name="SixD">#REF!</definedName>
    <definedName name="SixE" localSheetId="2">#REF!</definedName>
    <definedName name="SixE" localSheetId="7">#REF!</definedName>
    <definedName name="SixE">#REF!</definedName>
    <definedName name="SixF" localSheetId="2">#REF!</definedName>
    <definedName name="SixF" localSheetId="7">#REF!</definedName>
    <definedName name="SixF">#REF!</definedName>
    <definedName name="SixG" localSheetId="2">#REF!</definedName>
    <definedName name="SixG" localSheetId="7">#REF!</definedName>
    <definedName name="SixG">#REF!</definedName>
    <definedName name="SixH" localSheetId="2">#REF!</definedName>
    <definedName name="SixH" localSheetId="7">#REF!</definedName>
    <definedName name="SixH">#REF!</definedName>
    <definedName name="SixI" localSheetId="2">#REF!</definedName>
    <definedName name="SixI" localSheetId="7">#REF!</definedName>
    <definedName name="SixI">#REF!</definedName>
    <definedName name="SixJ" localSheetId="2">#REF!</definedName>
    <definedName name="SixJ" localSheetId="7">#REF!</definedName>
    <definedName name="SixJ">#REF!</definedName>
    <definedName name="SixK" localSheetId="2">#REF!</definedName>
    <definedName name="SixK" localSheetId="7">#REF!</definedName>
    <definedName name="SixK">#REF!</definedName>
    <definedName name="SixL" localSheetId="2">#REF!</definedName>
    <definedName name="SixL" localSheetId="7">#REF!</definedName>
    <definedName name="SixL">#REF!</definedName>
    <definedName name="SixM" localSheetId="2">#REF!</definedName>
    <definedName name="SixM" localSheetId="7">#REF!</definedName>
    <definedName name="SixM">#REF!</definedName>
    <definedName name="Soldador_AC" localSheetId="2">#REF!</definedName>
    <definedName name="Soldador_AC" localSheetId="7">#REF!</definedName>
    <definedName name="Soldador_AC">#REF!</definedName>
    <definedName name="Soldador_AC_TIG" localSheetId="2">#REF!</definedName>
    <definedName name="Soldador_AC_TIG" localSheetId="7">#REF!</definedName>
    <definedName name="Soldador_AC_TIG">#REF!</definedName>
    <definedName name="Soldador_ACarb" localSheetId="2">#REF!</definedName>
    <definedName name="Soldador_ACarb" localSheetId="7">#REF!</definedName>
    <definedName name="Soldador_ACarb">#REF!</definedName>
    <definedName name="Soldador_AI" localSheetId="2">#REF!</definedName>
    <definedName name="Soldador_AI" localSheetId="7">#REF!</definedName>
    <definedName name="Soldador_AI">#REF!</definedName>
    <definedName name="Soldador_AI_TIG" localSheetId="2">#REF!</definedName>
    <definedName name="Soldador_AI_TIG" localSheetId="7">#REF!</definedName>
    <definedName name="Soldador_AI_TIG">#REF!</definedName>
    <definedName name="Soldador_AInox" localSheetId="2">#REF!</definedName>
    <definedName name="Soldador_AInox" localSheetId="7">#REF!</definedName>
    <definedName name="Soldador_AInox">#REF!</definedName>
    <definedName name="Soldador_AL" localSheetId="2">#REF!</definedName>
    <definedName name="Soldador_AL" localSheetId="7">#REF!</definedName>
    <definedName name="Soldador_AL">#REF!</definedName>
    <definedName name="Soldador_AL_TIG" localSheetId="2">#REF!</definedName>
    <definedName name="Soldador_AL_TIG" localSheetId="7">#REF!</definedName>
    <definedName name="Soldador_AL_TIG">#REF!</definedName>
    <definedName name="Soldador_ALiga" localSheetId="2">#REF!</definedName>
    <definedName name="Soldador_ALiga" localSheetId="7">#REF!</definedName>
    <definedName name="Soldador_ALiga">#REF!</definedName>
    <definedName name="Soldador_Alum" localSheetId="2">#REF!</definedName>
    <definedName name="Soldador_Alum" localSheetId="7">#REF!</definedName>
    <definedName name="Soldador_Alum">#REF!</definedName>
    <definedName name="Soldador_Alumínio" localSheetId="2">#REF!</definedName>
    <definedName name="Soldador_Alumínio" localSheetId="7">#REF!</definedName>
    <definedName name="Soldador_Alumínio">#REF!</definedName>
    <definedName name="Soldador_Cob" localSheetId="2">#REF!</definedName>
    <definedName name="Soldador_Cob" localSheetId="7">#REF!</definedName>
    <definedName name="Soldador_Cob">#REF!</definedName>
    <definedName name="Soldador_Cobre" localSheetId="2">#REF!</definedName>
    <definedName name="Soldador_Cobre" localSheetId="7">#REF!</definedName>
    <definedName name="Soldador_Cobre">#REF!</definedName>
    <definedName name="Soldador_Est" localSheetId="2">#REF!</definedName>
    <definedName name="Soldador_Est" localSheetId="7">#REF!</definedName>
    <definedName name="Soldador_Est">#REF!</definedName>
    <definedName name="Soldador_Estrut" localSheetId="2">#REF!</definedName>
    <definedName name="Soldador_Estrut" localSheetId="7">#REF!</definedName>
    <definedName name="Soldador_Estrut">#REF!</definedName>
    <definedName name="Soldador_TIG_AC" localSheetId="2">#REF!</definedName>
    <definedName name="Soldador_TIG_AC" localSheetId="7">#REF!</definedName>
    <definedName name="Soldador_TIG_AC">#REF!</definedName>
    <definedName name="Soldador_TIG_AI" localSheetId="2">#REF!</definedName>
    <definedName name="Soldador_TIG_AI" localSheetId="7">#REF!</definedName>
    <definedName name="Soldador_TIG_AI">#REF!</definedName>
    <definedName name="Soldador_TIG_AL" localSheetId="2">#REF!</definedName>
    <definedName name="Soldador_TIG_AL" localSheetId="7">#REF!</definedName>
    <definedName name="Soldador_TIG_AL">#REF!</definedName>
    <definedName name="SS" localSheetId="2" hidden="1">#REF!</definedName>
    <definedName name="SS" localSheetId="7" hidden="1">#REF!</definedName>
    <definedName name="SS" hidden="1">#REF!</definedName>
    <definedName name="SSSSSSSS" localSheetId="2">#REF!</definedName>
    <definedName name="SSSSSSSS" localSheetId="7">#REF!</definedName>
    <definedName name="SSSSSSSS">#REF!</definedName>
    <definedName name="Subestação" localSheetId="2">#REF!</definedName>
    <definedName name="Subestação" localSheetId="7">#REF!</definedName>
    <definedName name="Subestação">#REF!</definedName>
    <definedName name="SYOKI_GAMEN" localSheetId="7">'6- Comp Preç Unit'!SYOKI_GAMEN</definedName>
    <definedName name="SYOKI_GAMEN">[0]!SYOKI_GAMEN</definedName>
    <definedName name="tabelaDenominação" localSheetId="2">#REF!</definedName>
    <definedName name="tabelaDenominação" localSheetId="7">#REF!</definedName>
    <definedName name="tabelaDenominação">#REF!</definedName>
    <definedName name="Tag_Carga" localSheetId="2">#REF!</definedName>
    <definedName name="Tag_Carga" localSheetId="7">#REF!</definedName>
    <definedName name="Tag_Carga">#REF!</definedName>
    <definedName name="Tag_CCM" localSheetId="2">#REF!</definedName>
    <definedName name="Tag_CCM" localSheetId="7">#REF!</definedName>
    <definedName name="Tag_CCM">#REF!</definedName>
    <definedName name="TEC" localSheetId="7">'[19]FCAC'!$H$5</definedName>
    <definedName name="TEC">'[20]FCAC'!$H$5</definedName>
    <definedName name="TEC." localSheetId="2">#REF!</definedName>
    <definedName name="TEC." localSheetId="7">#REF!</definedName>
    <definedName name="TEC.">#REF!</definedName>
    <definedName name="TESTE" localSheetId="2">#REF!</definedName>
    <definedName name="teste" localSheetId="4" hidden="1">#REF!</definedName>
    <definedName name="teste" localSheetId="5" hidden="1">#REF!</definedName>
    <definedName name="teste" localSheetId="7" hidden="1">#REF!</definedName>
    <definedName name="teste" localSheetId="8" hidden="1">#REF!</definedName>
    <definedName name="TESTE">#REF!</definedName>
    <definedName name="TESTE2" localSheetId="2">#REF!</definedName>
    <definedName name="TESTE2" localSheetId="7">#REF!</definedName>
    <definedName name="TESTE2">#REF!</definedName>
    <definedName name="thmed">'[12]Ingles'!$E$7:$E$202</definedName>
    <definedName name="thmin">'[12]Ingles'!$F$7:$F$202</definedName>
    <definedName name="ThreeA" localSheetId="2">#REF!</definedName>
    <definedName name="ThreeA" localSheetId="7">#REF!</definedName>
    <definedName name="ThreeA">#REF!</definedName>
    <definedName name="ThreeB" localSheetId="2">#REF!</definedName>
    <definedName name="ThreeB" localSheetId="7">#REF!</definedName>
    <definedName name="ThreeB">#REF!</definedName>
    <definedName name="ThreeC" localSheetId="2">#REF!</definedName>
    <definedName name="ThreeC" localSheetId="7">#REF!</definedName>
    <definedName name="ThreeC">#REF!</definedName>
    <definedName name="ThreeD" localSheetId="2">#REF!</definedName>
    <definedName name="ThreeD" localSheetId="7">#REF!</definedName>
    <definedName name="ThreeD">#REF!</definedName>
    <definedName name="ThreeE" localSheetId="2">#REF!</definedName>
    <definedName name="ThreeE" localSheetId="7">#REF!</definedName>
    <definedName name="ThreeE">#REF!</definedName>
    <definedName name="ThreeF" localSheetId="2">#REF!</definedName>
    <definedName name="ThreeF" localSheetId="7">#REF!</definedName>
    <definedName name="ThreeF">#REF!</definedName>
    <definedName name="ThreeG" localSheetId="2">#REF!</definedName>
    <definedName name="ThreeG" localSheetId="7">#REF!</definedName>
    <definedName name="ThreeG">#REF!</definedName>
    <definedName name="ThreeH" localSheetId="2">#REF!</definedName>
    <definedName name="ThreeH" localSheetId="7">#REF!</definedName>
    <definedName name="ThreeH">#REF!</definedName>
    <definedName name="ThreeI" localSheetId="2">#REF!</definedName>
    <definedName name="ThreeI" localSheetId="7">#REF!</definedName>
    <definedName name="ThreeI">#REF!</definedName>
    <definedName name="ThreeJ" localSheetId="2">#REF!</definedName>
    <definedName name="ThreeJ" localSheetId="7">#REF!</definedName>
    <definedName name="ThreeJ">#REF!</definedName>
    <definedName name="ThreeK" localSheetId="2">#REF!</definedName>
    <definedName name="ThreeK" localSheetId="7">#REF!</definedName>
    <definedName name="ThreeK">#REF!</definedName>
    <definedName name="ThreeL" localSheetId="2">#REF!</definedName>
    <definedName name="ThreeL" localSheetId="7">#REF!</definedName>
    <definedName name="ThreeL">#REF!</definedName>
    <definedName name="ThreeM" localSheetId="2">#REF!</definedName>
    <definedName name="ThreeM" localSheetId="7">#REF!</definedName>
    <definedName name="ThreeM">#REF!</definedName>
    <definedName name="TIPO_DE_INSTRUMENTO" localSheetId="2">#REF!</definedName>
    <definedName name="TIPO_DE_INSTRUMENTO" localSheetId="7">#REF!</definedName>
    <definedName name="TIPO_DE_INSTRUMENTO">#REF!</definedName>
    <definedName name="tit" localSheetId="7">'[13]Custos'!$F$1</definedName>
    <definedName name="tit">'[14]Custos'!$F$1</definedName>
    <definedName name="TIT_FIS" localSheetId="2">#REF!</definedName>
    <definedName name="TIT_FIS" localSheetId="7">#REF!</definedName>
    <definedName name="TIT_FIS">#REF!</definedName>
    <definedName name="_xlnm.Print_Titles">#N/A</definedName>
    <definedName name="Títulos_impressão_IM" localSheetId="2">#REF!</definedName>
    <definedName name="Títulos_impressão_IM" localSheetId="7">#REF!</definedName>
    <definedName name="Títulos_impressão_IM">#REF!</definedName>
    <definedName name="TOTAL">'[1]Plan2'!$I$253</definedName>
    <definedName name="TPREVMC" localSheetId="2">#REF!</definedName>
    <definedName name="TPREVMC" localSheetId="7">#REF!</definedName>
    <definedName name="TPREVMC">#REF!</definedName>
    <definedName name="TPREVTC" localSheetId="2">#REF!</definedName>
    <definedName name="TPREVTC" localSheetId="7">#REF!</definedName>
    <definedName name="TPREVTC">#REF!</definedName>
    <definedName name="TPREVTG" localSheetId="2">#REF!</definedName>
    <definedName name="TPREVTG" localSheetId="7">#REF!</definedName>
    <definedName name="TPREVTG">#REF!</definedName>
    <definedName name="TwoA" localSheetId="2">#REF!</definedName>
    <definedName name="TwoA" localSheetId="7">#REF!</definedName>
    <definedName name="TwoA">#REF!</definedName>
    <definedName name="TwoB" localSheetId="2">#REF!</definedName>
    <definedName name="TwoB" localSheetId="7">#REF!</definedName>
    <definedName name="TwoB">#REF!</definedName>
    <definedName name="TwoC" localSheetId="2">#REF!</definedName>
    <definedName name="TwoC" localSheetId="7">#REF!</definedName>
    <definedName name="TwoC">#REF!</definedName>
    <definedName name="TwoD" localSheetId="2">#REF!</definedName>
    <definedName name="TwoD" localSheetId="7">#REF!</definedName>
    <definedName name="TwoD">#REF!</definedName>
    <definedName name="TwoE" localSheetId="2">#REF!</definedName>
    <definedName name="TwoE" localSheetId="7">#REF!</definedName>
    <definedName name="TwoE">#REF!</definedName>
    <definedName name="TwoF" localSheetId="2">#REF!</definedName>
    <definedName name="TwoF" localSheetId="7">#REF!</definedName>
    <definedName name="TwoF">#REF!</definedName>
    <definedName name="TwoG" localSheetId="2">#REF!</definedName>
    <definedName name="TwoG" localSheetId="7">#REF!</definedName>
    <definedName name="TwoG">#REF!</definedName>
    <definedName name="TwoH" localSheetId="2">#REF!</definedName>
    <definedName name="TwoH" localSheetId="7">#REF!</definedName>
    <definedName name="TwoH">#REF!</definedName>
    <definedName name="TwoI" localSheetId="2">#REF!</definedName>
    <definedName name="TwoI" localSheetId="7">#REF!</definedName>
    <definedName name="TwoI">#REF!</definedName>
    <definedName name="TwoJ" localSheetId="2">#REF!</definedName>
    <definedName name="TwoJ" localSheetId="7">#REF!</definedName>
    <definedName name="TwoJ">#REF!</definedName>
    <definedName name="TwoK" localSheetId="2">#REF!</definedName>
    <definedName name="TwoK" localSheetId="7">#REF!</definedName>
    <definedName name="TwoK">#REF!</definedName>
    <definedName name="TwoL" localSheetId="2">#REF!</definedName>
    <definedName name="TwoL" localSheetId="7">#REF!</definedName>
    <definedName name="TwoL">#REF!</definedName>
    <definedName name="TwoM" localSheetId="2">#REF!</definedName>
    <definedName name="TwoM" localSheetId="7">#REF!</definedName>
    <definedName name="TwoM">#REF!</definedName>
    <definedName name="UN" localSheetId="2">#REF!</definedName>
    <definedName name="UN" localSheetId="7">#REF!</definedName>
    <definedName name="UN">#REF!</definedName>
    <definedName name="VI" localSheetId="7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VI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" localSheetId="7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agua">'[12]Ingles'!$M$7:$M$202</definedName>
    <definedName name="wnr" localSheetId="7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nr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pipe">'[12]Ingles'!$L$7:$L$202</definedName>
    <definedName name="wrn.Caixa._.de._.Ferramentas." localSheetId="7" hidden="1">{#N/A,#N/A,FALSE,"Eletricista";#N/A,#N/A,FALSE,"Mec. Refrig.";#N/A,#N/A,FALSE,"Civil";#N/A,#N/A,FALSE,"Civ";#N/A,#N/A,FALSE,"Serralheiro";#N/A,#N/A,FALSE,"Encanador";#N/A,#N/A,FALSE,"Eletr.";#N/A,#N/A,FALSE,"EL";#N/A,#N/A,FALSE,"Mec.Refrig.";#N/A,#N/A,FALSE,"Serv. Civ.";#N/A,#N/A,FALSE,"MMO";#N/A,#N/A,FALSE,"EN - CA";#N/A,#N/A,FALSE,"EL - ELT";#N/A,#N/A,FALSE,"PE";#N/A,#N/A,FALSE,"CARP";#N/A,#N/A,FALSE,"TAPEC";#N/A,#N/A,FALSE,"FU";#N/A,#N/A,FALSE,"Mec. Manut.";#N/A,#N/A,FALSE,"SO";#N/A,#N/A,FALSE,"Marc."}</definedName>
    <definedName name="wrn.Caixa._.de._.Ferramentas." hidden="1">{#N/A,#N/A,FALSE,"Eletricista";#N/A,#N/A,FALSE,"Mec. Refrig.";#N/A,#N/A,FALSE,"Civil";#N/A,#N/A,FALSE,"Civ";#N/A,#N/A,FALSE,"Serralheiro";#N/A,#N/A,FALSE,"Encanador";#N/A,#N/A,FALSE,"Eletr.";#N/A,#N/A,FALSE,"EL";#N/A,#N/A,FALSE,"Mec.Refrig.";#N/A,#N/A,FALSE,"Serv. Civ.";#N/A,#N/A,FALSE,"MMO";#N/A,#N/A,FALSE,"EN - CA";#N/A,#N/A,FALSE,"EL - ELT";#N/A,#N/A,FALSE,"PE";#N/A,#N/A,FALSE,"CARP";#N/A,#N/A,FALSE,"TAPEC";#N/A,#N/A,FALSE,"FU";#N/A,#N/A,FALSE,"Mec. Manut.";#N/A,#N/A,FALSE,"SO";#N/A,#N/A,FALSE,"Marc."}</definedName>
    <definedName name="wrn.Caixa._.de._.Ferramentas._.Individuais." localSheetId="7" hidden="1">{#N/A,#N/A,FALSE,"Eletricista";#N/A,#N/A,FALSE,"Mecânico de Refrigeração";#N/A,#N/A,FALSE,"Obra civil";#N/A,#N/A,FALSE,"Serralheiro e Mecânico Montador";#N/A,#N/A,FALSE,"Encanador e Caldeireiro";#N/A,#N/A,FALSE,"Eletricista eletrônico";#N/A,#N/A,FALSE,"Pedreiro";#N/A,#N/A,FALSE,"Carpinteiro";#N/A,#N/A,FALSE,"Tapeceiro";#N/A,#N/A,FALSE,"Funileiro";#N/A,#N/A,FALSE,"Mecânico de Manutenção";#N/A,#N/A,FALSE,"Soldador";#N/A,#N/A,FALSE,"Marceneiro";#N/A,#N/A,FALSE,"Laminador"}</definedName>
    <definedName name="wrn.Caixa._.de._.Ferramentas._.Individuais." hidden="1">{#N/A,#N/A,FALSE,"Eletricista";#N/A,#N/A,FALSE,"Mecânico de Refrigeração";#N/A,#N/A,FALSE,"Obra civil";#N/A,#N/A,FALSE,"Serralheiro e Mecânico Montador";#N/A,#N/A,FALSE,"Encanador e Caldeireiro";#N/A,#N/A,FALSE,"Eletricista eletrônico";#N/A,#N/A,FALSE,"Pedreiro";#N/A,#N/A,FALSE,"Carpinteiro";#N/A,#N/A,FALSE,"Tapeceiro";#N/A,#N/A,FALSE,"Funileiro";#N/A,#N/A,FALSE,"Mecânico de Manutenção";#N/A,#N/A,FALSE,"Soldador";#N/A,#N/A,FALSE,"Marceneiro";#N/A,#N/A,FALSE,"Laminador"}</definedName>
    <definedName name="wrn.Cronograma." localSheetId="7" hidden="1">{#N/A,#N/A,FALSE,"Cronograma";#N/A,#N/A,FALSE,"Cronogr. 2"}</definedName>
    <definedName name="wrn.Cronograma." hidden="1">{#N/A,#N/A,FALSE,"Cronograma";#N/A,#N/A,FALSE,"Cronogr. 2"}</definedName>
    <definedName name="wrn.ESTIMAT." localSheetId="7" hidden="1">{#N/A,#N/A,FALSE,"RA";#N/A,#N/A,FALSE,"APO";#N/A,#N/A,FALSE,"MOD";#N/A,#N/A,FALSE,"ESA";#N/A,#N/A,FALSE,"MOI";#N/A,#N/A,FALSE,"ALIM_TRANS";#N/A,#N/A,FALSE,"EQUIP.";#N/A,#N/A,FALSE,"EPI_FER.CONS";#N/A,#N/A,FALSE,"GAS_SOLDA_TINTA_AREIA";#N/A,#N/A,FALSE,"MAT.CONS";#N/A,#N/A,FALSE,"RES.SUB";#N/A,#N/A,FALSE,"CANT.";#N/A,#N/A,FALSE,"MAT.PERM";#N/A,#N/A,FALSE,"CUS.DIR";#N/A,#N/A,FALSE,"2.3";#N/A,#N/A,FALSE,"total";#N/A,#N/A,FALSE,"CUSTO";#N/A,#N/A,FALSE,"ORÇAM"}</definedName>
    <definedName name="wrn.ESTIMAT." hidden="1">{#N/A,#N/A,FALSE,"RA";#N/A,#N/A,FALSE,"APO";#N/A,#N/A,FALSE,"MOD";#N/A,#N/A,FALSE,"ESA";#N/A,#N/A,FALSE,"MOI";#N/A,#N/A,FALSE,"ALIM_TRANS";#N/A,#N/A,FALSE,"EQUIP.";#N/A,#N/A,FALSE,"EPI_FER.CONS";#N/A,#N/A,FALSE,"GAS_SOLDA_TINTA_AREIA";#N/A,#N/A,FALSE,"MAT.CONS";#N/A,#N/A,FALSE,"RES.SUB";#N/A,#N/A,FALSE,"CANT.";#N/A,#N/A,FALSE,"MAT.PERM";#N/A,#N/A,FALSE,"CUS.DIR";#N/A,#N/A,FALSE,"2.3";#N/A,#N/A,FALSE,"total";#N/A,#N/A,FALSE,"CUSTO";#N/A,#N/A,FALSE,"ORÇAM"}</definedName>
    <definedName name="wrn.impressao." localSheetId="7" hidden="1">{#N/A,#N/A,FALSE,"FASE1";#N/A,#N/A,FALSE,"FASE2";#N/A,#N/A,FALSE,"FASE3";#N/A,#N/A,FALSE,"FASE4";#N/A,#N/A,FALSE,"FASE5";#N/A,#N/A,FALSE,"FASE6";#N/A,#N/A,FALSE,"FASE7";#N/A,#N/A,FALSE,"FASE8";#N/A,#N/A,FALSE,"FASE9";#N/A,#N/A,FALSE,"FASE10";#N/A,#N/A,FALSE,"EQUIPAMENTOS";#N/A,#N/A,FALSE,"MOI";#N/A,#N/A,FALSE,"CANTEIRO";#N/A,#N/A,FALSE,"TERCEIROS";#N/A,#N/A,FALSE,"DCO";#N/A,#N/A,FALSE,"RESUMO"}</definedName>
    <definedName name="wrn.impressao." hidden="1">{#N/A,#N/A,FALSE,"FASE1";#N/A,#N/A,FALSE,"FASE2";#N/A,#N/A,FALSE,"FASE3";#N/A,#N/A,FALSE,"FASE4";#N/A,#N/A,FALSE,"FASE5";#N/A,#N/A,FALSE,"FASE6";#N/A,#N/A,FALSE,"FASE7";#N/A,#N/A,FALSE,"FASE8";#N/A,#N/A,FALSE,"FASE9";#N/A,#N/A,FALSE,"FASE10";#N/A,#N/A,FALSE,"EQUIPAMENTOS";#N/A,#N/A,FALSE,"MOI";#N/A,#N/A,FALSE,"CANTEIRO";#N/A,#N/A,FALSE,"TERCEIROS";#N/A,#N/A,FALSE,"DCO";#N/A,#N/A,FALSE,"RESUMO"}</definedName>
    <definedName name="wrn.Model." localSheetId="4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Model." localSheetId="5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Model." localSheetId="7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Model." localSheetId="8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Model.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PEND" localSheetId="7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2" localSheetId="7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2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3" localSheetId="7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3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4" localSheetId="7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4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ENCIAS." localSheetId="7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total">'[12]Ingles'!$N$7:$N$202</definedName>
    <definedName name="X" localSheetId="2">#REF!</definedName>
    <definedName name="X" localSheetId="7">#REF!</definedName>
    <definedName name="X">#REF!</definedName>
    <definedName name="xxx" localSheetId="7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xxx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xxxx" localSheetId="7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xxxx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XXXXX" localSheetId="2">#REF!</definedName>
    <definedName name="XXXXX" localSheetId="7">#REF!</definedName>
    <definedName name="XXXXX">#REF!</definedName>
    <definedName name="XXXXXX" localSheetId="2">#REF!</definedName>
    <definedName name="XXXXXX" localSheetId="7">#REF!</definedName>
    <definedName name="XXXXXX">#REF!</definedName>
    <definedName name="XXXXXXX" localSheetId="2">#REF!</definedName>
    <definedName name="XXXXXXX" localSheetId="7">#REF!</definedName>
    <definedName name="XXXXXXX">#REF!</definedName>
    <definedName name="XYZZXZXXZXZ" localSheetId="2">#REF!</definedName>
    <definedName name="XYZZXZXXZXZ" localSheetId="7">#REF!</definedName>
    <definedName name="XYZZXZXXZXZ">#REF!</definedName>
    <definedName name="Z">'[12]Ingles'!$J$7:$J$202</definedName>
    <definedName name="_xlnm.Print_Titles" localSheetId="1">'Comp Garantia - Anexo B'!$1:$2</definedName>
    <definedName name="_xlnm.Print_Titles" localSheetId="7">'6- Comp Preç Unit'!$1:$2</definedName>
  </definedNames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Wellington Almeida</author>
    <author>Marcus Cerqueira Pimenta da C</author>
  </authors>
  <commentList>
    <comment ref="E6" authorId="0">
      <text>
        <r>
          <rPr>
            <b/>
            <sz val="9"/>
            <rFont val="Segoe UI"/>
            <family val="2"/>
          </rPr>
          <t>Wellington Almeida:</t>
        </r>
        <r>
          <rPr>
            <sz val="9"/>
            <rFont val="Segoe UI"/>
            <family val="2"/>
          </rPr>
          <t xml:space="preserve">
Inserir 0,55 hora do adicional por dirigir</t>
        </r>
      </text>
    </comment>
    <comment ref="F121" authorId="1">
      <text>
        <r>
          <rPr>
            <sz val="9"/>
            <rFont val="Tahoma"/>
            <family val="2"/>
          </rPr>
          <t xml:space="preserve">SINAPI 0002510
</t>
        </r>
      </text>
    </comment>
    <comment ref="G121" authorId="1">
      <text>
        <r>
          <rPr>
            <sz val="9"/>
            <rFont val="Tahoma"/>
            <family val="2"/>
          </rPr>
          <t xml:space="preserve">SINAPI 0002510
</t>
        </r>
      </text>
    </comment>
    <comment ref="F122" authorId="1">
      <text>
        <r>
          <rPr>
            <sz val="9"/>
            <rFont val="Tahoma"/>
            <family val="2"/>
          </rPr>
          <t xml:space="preserve">SINAPI 0002510
</t>
        </r>
      </text>
    </comment>
    <comment ref="G122" authorId="1">
      <text>
        <r>
          <rPr>
            <sz val="9"/>
            <rFont val="Tahoma"/>
            <family val="2"/>
          </rPr>
          <t xml:space="preserve">SINAPI 0002510
</t>
        </r>
      </text>
    </comment>
    <comment ref="F123" authorId="1">
      <text>
        <r>
          <rPr>
            <sz val="9"/>
            <rFont val="Tahoma"/>
            <family val="2"/>
          </rPr>
          <t xml:space="preserve">SINAPI 0002510
</t>
        </r>
      </text>
    </comment>
    <comment ref="G123" authorId="1">
      <text>
        <r>
          <rPr>
            <sz val="9"/>
            <rFont val="Tahoma"/>
            <family val="2"/>
          </rPr>
          <t xml:space="preserve">SINAPI 0002510
</t>
        </r>
      </text>
    </comment>
  </commentList>
</comments>
</file>

<file path=xl/comments8.xml><?xml version="1.0" encoding="utf-8"?>
<comments xmlns="http://schemas.openxmlformats.org/spreadsheetml/2006/main">
  <authors>
    <author>Wellington Almeida</author>
    <author>Marcus Cerqueira Pimenta da C</author>
  </authors>
  <commentList>
    <comment ref="C1445" authorId="0">
      <text>
        <r>
          <rPr>
            <b/>
            <sz val="9"/>
            <rFont val="Segoe UI"/>
            <family val="2"/>
          </rPr>
          <t>Usado como referência poste 11x200 Kg Tabela SINAP 2017</t>
        </r>
      </text>
    </comment>
    <comment ref="C1478" authorId="0">
      <text>
        <r>
          <rPr>
            <b/>
            <sz val="9"/>
            <rFont val="Segoe UI"/>
            <family val="2"/>
          </rPr>
          <t>Usado como referência poste 11x300 Kg Tabela SINAP 2017</t>
        </r>
      </text>
    </comment>
    <comment ref="F1653" authorId="1">
      <text>
        <r>
          <rPr>
            <sz val="9"/>
            <rFont val="Tahoma"/>
            <family val="2"/>
          </rPr>
          <t xml:space="preserve">SINAPI 0002510
</t>
        </r>
      </text>
    </comment>
  </commentList>
</comments>
</file>

<file path=xl/sharedStrings.xml><?xml version="1.0" encoding="utf-8"?>
<sst xmlns="http://schemas.openxmlformats.org/spreadsheetml/2006/main" count="8015" uniqueCount="1352">
  <si>
    <t xml:space="preserve">1.1 </t>
  </si>
  <si>
    <t>ITEM</t>
  </si>
  <si>
    <t>DESCRIÇÃO</t>
  </si>
  <si>
    <t>PESSOAL</t>
  </si>
  <si>
    <t>OPERACIONAL</t>
  </si>
  <si>
    <t>1.1.1</t>
  </si>
  <si>
    <t>1.1.2</t>
  </si>
  <si>
    <t>1.1.3</t>
  </si>
  <si>
    <t>Ajudante de eletricista</t>
  </si>
  <si>
    <t>Oficial Eletricista Motorista</t>
  </si>
  <si>
    <t>Oficial Eletricista</t>
  </si>
  <si>
    <t>Salário</t>
  </si>
  <si>
    <t>Periculosidade</t>
  </si>
  <si>
    <t>Adicional Noturno</t>
  </si>
  <si>
    <t>Mês s/encargos com ajuste e adicional</t>
  </si>
  <si>
    <t>Horas Extras</t>
  </si>
  <si>
    <t>Salario mês c/ hs extras</t>
  </si>
  <si>
    <t>Encargos sociais</t>
  </si>
  <si>
    <t>Despesas diversas</t>
  </si>
  <si>
    <t>EPI's</t>
  </si>
  <si>
    <t>Salario c/ Encargos e despesas</t>
  </si>
  <si>
    <t>Salario /hs</t>
  </si>
  <si>
    <t>Básico por mês</t>
  </si>
  <si>
    <t>Básico por hora</t>
  </si>
  <si>
    <t>%</t>
  </si>
  <si>
    <t>R$</t>
  </si>
  <si>
    <t>hora</t>
  </si>
  <si>
    <t>quant horas</t>
  </si>
  <si>
    <t>Alimentação</t>
  </si>
  <si>
    <t xml:space="preserve">BASE DE CÁLCULO: </t>
  </si>
  <si>
    <t>ENCARGOS SOCIAIS :</t>
  </si>
  <si>
    <t>PERCENTUAL ADICIONAIS:</t>
  </si>
  <si>
    <t>NOTURNO</t>
  </si>
  <si>
    <t>PERICULOSIDADE</t>
  </si>
  <si>
    <t>HORAS MÊS</t>
  </si>
  <si>
    <t>DIAS TRABALHADOS</t>
  </si>
  <si>
    <t>Transporte</t>
  </si>
  <si>
    <t>VALOR DIÁRIO ALIMENTAÇÃO</t>
  </si>
  <si>
    <t>VALOR</t>
  </si>
  <si>
    <t>TEMPO (MÊS)</t>
  </si>
  <si>
    <t>RESUL</t>
  </si>
  <si>
    <t>Gerentes</t>
  </si>
  <si>
    <t>Engenheiros / Supervisores</t>
  </si>
  <si>
    <t>Administrativo/Técnicos</t>
  </si>
  <si>
    <t>Motoristas / Operadores / Almoxarifes / Ajudantes</t>
  </si>
  <si>
    <t>EPIS</t>
  </si>
  <si>
    <t>ABAFADOR DE RUÍDOS</t>
  </si>
  <si>
    <t>AVENTAL RASPA</t>
  </si>
  <si>
    <t>BOTA COURO C/ BIQUEIRA</t>
  </si>
  <si>
    <t>BOTA DE BORRACHA</t>
  </si>
  <si>
    <t>CAPA DE CHUVA</t>
  </si>
  <si>
    <t>CAPACETE</t>
  </si>
  <si>
    <t>CINTO DE SEGURANÇA</t>
  </si>
  <si>
    <t>LUVA DE ALTA TENSÃO</t>
  </si>
  <si>
    <t>LUVA DE BORRACHA</t>
  </si>
  <si>
    <t>LUVA DE VAQUETA</t>
  </si>
  <si>
    <t>LUVA RASPA CURTA</t>
  </si>
  <si>
    <t>LUVA RASPA LONGA</t>
  </si>
  <si>
    <t>MASCARA DE SOLDA</t>
  </si>
  <si>
    <t>ÓCULOS DE MAÇARICO</t>
  </si>
  <si>
    <t>ÓCULOS DE SEGURANÇA</t>
  </si>
  <si>
    <t>PROTETOR AURICULAR</t>
  </si>
  <si>
    <t>PROTETOR BRAÇOS RASPA</t>
  </si>
  <si>
    <t>PROTETOR FACIAL</t>
  </si>
  <si>
    <t>PROTETOR PERNAS RASPA</t>
  </si>
  <si>
    <t>UNIFORMES</t>
  </si>
  <si>
    <t>TOTAL</t>
  </si>
  <si>
    <t>Preços base</t>
  </si>
  <si>
    <t>Item</t>
  </si>
  <si>
    <t>Descrição</t>
  </si>
  <si>
    <t>Total Mensal</t>
  </si>
  <si>
    <t>Total dos Adicionais</t>
  </si>
  <si>
    <t>Assistente Administrativo</t>
  </si>
  <si>
    <t>Auxiliar de Serviços Gerais</t>
  </si>
  <si>
    <t>1.1.4</t>
  </si>
  <si>
    <t>1.1.5</t>
  </si>
  <si>
    <t>Encarregado Eletrotécnico</t>
  </si>
  <si>
    <t>1.1.6</t>
  </si>
  <si>
    <t>Aos sábados</t>
  </si>
  <si>
    <t>hh</t>
  </si>
  <si>
    <t>Aos domingos e feriados</t>
  </si>
  <si>
    <t>B</t>
  </si>
  <si>
    <t>Lâmpada de Vapor de Sódio - Potência 70 W</t>
  </si>
  <si>
    <t>un</t>
  </si>
  <si>
    <t>Lâmpada de Vapor de Sódio - Potência 150 W</t>
  </si>
  <si>
    <t>Lâmpada de Vapor de Sódio - Potência 250 W</t>
  </si>
  <si>
    <t>Lâmpada de Vapor de Sódio - Potência 400 W</t>
  </si>
  <si>
    <t>Reator para Lâmpada de VS - Potência 70 W</t>
  </si>
  <si>
    <t>Reator para Lâmpada de VS  - Potência 150 W</t>
  </si>
  <si>
    <t>Reator para Lâmpada de VS  - Potência 250 W</t>
  </si>
  <si>
    <t>MATERIAIS</t>
  </si>
  <si>
    <t>Unidade</t>
  </si>
  <si>
    <t>Plano de Saúde</t>
  </si>
  <si>
    <t>CÓDIGO</t>
  </si>
  <si>
    <t>A</t>
  </si>
  <si>
    <t>A.1</t>
  </si>
  <si>
    <t>A.2</t>
  </si>
  <si>
    <t>A.3</t>
  </si>
  <si>
    <t>INCRA</t>
  </si>
  <si>
    <t>SEBRAE</t>
  </si>
  <si>
    <t>SEGURO CONTRA ACIDENTES DE TRABALHO</t>
  </si>
  <si>
    <t>INSS</t>
  </si>
  <si>
    <t>SESI</t>
  </si>
  <si>
    <t>SENAI</t>
  </si>
  <si>
    <t>SALÁRIO EDUCAÇÃO</t>
  </si>
  <si>
    <t>FGTS</t>
  </si>
  <si>
    <t>B.1</t>
  </si>
  <si>
    <t>B.2</t>
  </si>
  <si>
    <t>B.4</t>
  </si>
  <si>
    <t>C</t>
  </si>
  <si>
    <t>C.1</t>
  </si>
  <si>
    <t>C.3</t>
  </si>
  <si>
    <t>C.4</t>
  </si>
  <si>
    <t>D</t>
  </si>
  <si>
    <t>PLANILHA DE COMPOSIÇÃO DAS BONIFICAÇÕES E DESPESAS INDIRETAS - BDI</t>
  </si>
  <si>
    <t>SERVIÇOS E OBRAS DE ILUMINAÇÃO PÚBLICA (COM DESONERAÇÃO)</t>
  </si>
  <si>
    <t>DISCRIMINAÇÃO</t>
  </si>
  <si>
    <t>SIGLA</t>
  </si>
  <si>
    <t>PERCENTUAL</t>
  </si>
  <si>
    <t>GRUPO A - ( Despesas Indiretas )</t>
  </si>
  <si>
    <t>ADMINISTRAÇÃO CENTRAL</t>
  </si>
  <si>
    <t>( AC )</t>
  </si>
  <si>
    <t>DESPESAS FINANCEIRAS</t>
  </si>
  <si>
    <t>( DF )</t>
  </si>
  <si>
    <t>RISCOS</t>
  </si>
  <si>
    <t>( R )</t>
  </si>
  <si>
    <t>TOTAL -  A</t>
  </si>
  <si>
    <t>GRUPO B - ( Benefícios )</t>
  </si>
  <si>
    <t>SEGURO</t>
  </si>
  <si>
    <t>( S )</t>
  </si>
  <si>
    <t>-</t>
  </si>
  <si>
    <t>GARANTIA</t>
  </si>
  <si>
    <t>( G )</t>
  </si>
  <si>
    <t>B.3</t>
  </si>
  <si>
    <t>SEGURO + GARANTIA</t>
  </si>
  <si>
    <t>( S+G )</t>
  </si>
  <si>
    <t xml:space="preserve">LUCRO </t>
  </si>
  <si>
    <t>( L )</t>
  </si>
  <si>
    <t>TOTAL - B</t>
  </si>
  <si>
    <t>GRUPO C - ( Impostos )</t>
  </si>
  <si>
    <t>ISS</t>
  </si>
  <si>
    <t>C.2</t>
  </si>
  <si>
    <t>PIS</t>
  </si>
  <si>
    <t>COFINS</t>
  </si>
  <si>
    <t>CPRB</t>
  </si>
  <si>
    <t>( I )</t>
  </si>
  <si>
    <t>TOTAL - C</t>
  </si>
  <si>
    <t>FORMULA PARA CÁLCULO DO BDI</t>
  </si>
  <si>
    <t>BDI %  =</t>
  </si>
  <si>
    <t>BDI=[((1+AC+S+G+R)x(1+DF)x(1+L))/(1-I)]-1</t>
  </si>
  <si>
    <t>ENCARGOS SOCIAIS SOBRE PREÇOS DA MÃO DE OBRA HORISTA E MENSALISTA COM INCLUSÃO DE ENCARGO COMPLEMENTAR DA TABELA SEINFRA V024.1 (DESONERADA)</t>
  </si>
  <si>
    <t>HORISTA (%)</t>
  </si>
  <si>
    <t>MENSALISTA (%)</t>
  </si>
  <si>
    <t>GRUPO A - ENCARGOS SOCIAIS BÁSICOS</t>
  </si>
  <si>
    <t>A1</t>
  </si>
  <si>
    <t>0,00</t>
  </si>
  <si>
    <t>A2</t>
  </si>
  <si>
    <t>1,50</t>
  </si>
  <si>
    <t>A3</t>
  </si>
  <si>
    <t>1,00</t>
  </si>
  <si>
    <t>A4</t>
  </si>
  <si>
    <t>0,20</t>
  </si>
  <si>
    <t>A5</t>
  </si>
  <si>
    <t>0,60</t>
  </si>
  <si>
    <t>A6</t>
  </si>
  <si>
    <t>2,50</t>
  </si>
  <si>
    <t>A7</t>
  </si>
  <si>
    <t>3,00</t>
  </si>
  <si>
    <t>A8</t>
  </si>
  <si>
    <t>8,00</t>
  </si>
  <si>
    <t>A9</t>
  </si>
  <si>
    <t>SECONCI</t>
  </si>
  <si>
    <t>TOTAL DOS ENCARGOS SOCIAIS BÁSICOS</t>
  </si>
  <si>
    <t>GRUPO B - ENCARGOS SOCIAIS C/ INCIDÊNCIA DE A</t>
  </si>
  <si>
    <t>B1</t>
  </si>
  <si>
    <t>DESCANSO SEMANAL REMUNERADO</t>
  </si>
  <si>
    <t>NÃO INCIDE</t>
  </si>
  <si>
    <t>B2</t>
  </si>
  <si>
    <t>FERIADOS</t>
  </si>
  <si>
    <t>B3</t>
  </si>
  <si>
    <t>AUXILIO ENFERMIDADE</t>
  </si>
  <si>
    <t>0,69</t>
  </si>
  <si>
    <t>B4</t>
  </si>
  <si>
    <t>13º SALÁRIO</t>
  </si>
  <si>
    <t>8,33</t>
  </si>
  <si>
    <t>B5</t>
  </si>
  <si>
    <t>LICENÇA PATERNIDADE</t>
  </si>
  <si>
    <t>0,08</t>
  </si>
  <si>
    <t>0,06</t>
  </si>
  <si>
    <t>B6</t>
  </si>
  <si>
    <t>FALTAS JUSTIFICADAS</t>
  </si>
  <si>
    <t>0,73</t>
  </si>
  <si>
    <t>0,56</t>
  </si>
  <si>
    <t>B7</t>
  </si>
  <si>
    <t>DIAS DE CHUVAS</t>
  </si>
  <si>
    <t>B8</t>
  </si>
  <si>
    <t>AUXÍLIO ACIDENTE DE TRABALHO</t>
  </si>
  <si>
    <t>0,12</t>
  </si>
  <si>
    <t>0,09</t>
  </si>
  <si>
    <t>B9</t>
  </si>
  <si>
    <t>FÉRIAS GOZADAS</t>
  </si>
  <si>
    <t>B10</t>
  </si>
  <si>
    <t>SALÁRIO MATERNIDADE</t>
  </si>
  <si>
    <t>0,03</t>
  </si>
  <si>
    <t>0,02</t>
  </si>
  <si>
    <t>TOTAL DOS ENCARGOS SOCIAIS QUE RECEBEM INCIDÊNCIA DE A</t>
  </si>
  <si>
    <t>GRUPO C - ENCARGOS SOCIAIS S/ INCIDÊNCIA DE A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</si>
  <si>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</si>
  <si>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</si>
  <si>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</si>
  <si>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</si>
  <si>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</si>
  <si>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</si>
  <si>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</si>
  <si>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DEPOSITO RECISÃO SEM JUSTA CAUSA</t>
  </si>
  <si>
    <t>C5</t>
  </si>
  <si>
    <t>INDENIZAÇÃO ADICIONAL</t>
  </si>
  <si>
    <t>TOTAL DOS ENCARGOS SOCIAIS QUE NÃO RECEBEM INCIDÊNCIA DE A</t>
  </si>
  <si>
    <t>GRUPO D - REINCIDÊNCIAS DE UM GRUPO SOBRE O OUTRO</t>
  </si>
  <si>
    <t>D1</t>
  </si>
  <si>
    <t>REINCIDÊNCIA DE A SOBRE B</t>
  </si>
  <si>
    <t>D2</t>
  </si>
  <si>
    <t>REINCIDÊNCIA  DE GRUPO A SOBRE AVISO PRÉVIO TRABALHADO E REINCIDÊNCIA  DO FGTS SOBRE AVISO  PRÉVIO INDENIZADO</t>
  </si>
  <si>
    <t>TOTAL REINCIDÊNCIAS DE UM GRUPO SOBRE O OUTRO</t>
  </si>
  <si>
    <t>GRUPO E - ENCARGOS SOCIAIS COMPLEMENTARES</t>
  </si>
  <si>
    <t>E1</t>
  </si>
  <si>
    <t>ADICIONAL DE PERICULOSIDADE</t>
  </si>
  <si>
    <t>E</t>
  </si>
  <si>
    <t>TOTAL DOS ENCARGOS SOCIAIS COMPLEMENTARES</t>
  </si>
  <si>
    <t>TOTAL (A + B + C + D + E)</t>
  </si>
  <si>
    <t>COMPOSIÇÕES DE PREÇOS DO ORÇAMENTO BÁSICO</t>
  </si>
  <si>
    <t>FÓRMULAS ADOTADAS NO CÁLCULO DAS COMPOSIÇÕES:</t>
  </si>
  <si>
    <t xml:space="preserve">TOTAL SIMPLES (R$) = TOTAL MÃO DE OBRA (R$) + TOTAL MATERIAIS (R$) + TOTAL EQUIPAMENTOS (R$) </t>
  </si>
  <si>
    <t xml:space="preserve">ENCARGOS SOCIAIS DE 117,01% (R$) = ARRED (TOTAL MÃO DE OBRA R$) x 1,1701;2)  (P/ MÃO DE OBRA HORISTA DO ELETRICISTA, ELETRICISTA MOTORISTA, AUXILIAR DE ELETRICISTA) - (INCLUSO NESTE PERCENTUAL 87,01% DE ENCARGOS SOCIAIS BÁSICOS E 30% DE ENCARGO COMPLEMENTAR RELATIVO A PERICULOSIDADE DESTA MÃO DE OBRA, CONFORME NR-16, PORTARIA Nº 1.078 DE 16/07/14 DO MINISTÉRIO DO TRABALHO E EMPREGO) </t>
  </si>
  <si>
    <t xml:space="preserve">ENCARGOS SOCIAIS DE 87,01% (R$) = ARRED (TOTAL MÃO DE OBRA R$) x 0,8701;2)  (P/ MÃO DE OBRA HORISTA DO SERVENTE E PINTOR) - (REFERENTE AOS ENCARGOS SOCIAIS BÁSICOS) </t>
  </si>
  <si>
    <t>TOTAL GERAL C/ BDI (R$) = TOTAL SIMPLES (R$) + ENCARGOS SOCIAIS (R$) + BDI R$ (R$) + TOTAL SERVIÇOS (R$)</t>
  </si>
  <si>
    <t>TOTAL GERAL SEM BDI (R$) = TOTAL GERAL C/ BDI (R$) - BDI (R$)</t>
  </si>
  <si>
    <t>OBS.: 1) OS VALORES ACIMA COM APROXIMAÇÃO DE 02 (DUAS) CASAS DECIMAIS;</t>
  </si>
  <si>
    <t xml:space="preserve">           2) O ELETRICISTA DEVERÁ ESTÁ HABILITADO E TREINADO PARA CONDUZIR E OPERAR O VEÍCULO COM CESTO AÉREO. </t>
  </si>
  <si>
    <t>VEÍCULO COM UM CESTO AÉREO SIMPLES ISOLADO COM ALCANCE ATÉ 13 METROS E PORTA ESCADA, MONTADO SOBRE CAMINHÃO DE CARROCERIA (CHP)</t>
  </si>
  <si>
    <t>CHP</t>
  </si>
  <si>
    <t>COMPOSIÇÃO</t>
  </si>
  <si>
    <t>UNIDADE</t>
  </si>
  <si>
    <t>ULT ATUAL</t>
  </si>
  <si>
    <t>OUT/2016 (PREFEITURA)</t>
  </si>
  <si>
    <t>TABELA</t>
  </si>
  <si>
    <t>Código</t>
  </si>
  <si>
    <t>Coeficiente</t>
  </si>
  <si>
    <t>Preço</t>
  </si>
  <si>
    <t>Total</t>
  </si>
  <si>
    <t>VEÍCULO COM UM CESTO AÉREO SIMPLES ISOLADO E PORTA ESCADA COM ALCANCE ATÉ 13 METROS MONTADO SOBRE CAMINHÃO DE CARROCERIA (CHP) - MANUTENÇÃO</t>
  </si>
  <si>
    <t>H</t>
  </si>
  <si>
    <t>VEÍCULO COM UM CESTO AÉREO SIMPLES ISOLADO E PORTA ESCADA COM ALCANCE ATÉ 13 METROS MONTADO SOBRE CAMINHÃO DE CARROCERIA (CHP) - DEPRECIAÇÃO</t>
  </si>
  <si>
    <t>VEÍCULO COM UM CESTO AÉREO SIMPLES ISOLADO E PORTA ESCADA COM ALCANCE ATÉ 13 METROS MONTADO SOBRE CAMINHÃO DE CARROCERIA (CHP) -  JUROS</t>
  </si>
  <si>
    <t>VEÍCULO COM UM CESTO AÉREO SIMPLES ISOLADO E PORTA ESCADA COM ALCANCE ATÉ 13 METROS MONTADO SOBRE CAMINHÃO DE CARROCERIA (CHP) -  IMPOSTOS E SEGUROS</t>
  </si>
  <si>
    <t>VEÍCULO COM UM CESTO AÉREO SIMPLES ISOLADO E PORTA ESCADA COM ALCANCE ATÉ 13 METROS MONTADO SOBRE CAMINHÃO DE CARROCERIA (CHP) - CUSTO COM MATERIAIS NA OPERAÇÃO (ÓLEO DIESEL COMBUSTÍVEL)</t>
  </si>
  <si>
    <t>TOTAL SIMPLES R$</t>
  </si>
  <si>
    <t>ENCARGOS SOCIAIS DE R$</t>
  </si>
  <si>
    <t>BDI R$</t>
  </si>
  <si>
    <t>OBS.: 1) COMPOSIÇÃO SEM INCIDÊNCIA DE ENCARGOS SOCIAIS;</t>
  </si>
  <si>
    <t>TOTAL GERAL C/ BDI R$ - R$</t>
  </si>
  <si>
    <t xml:space="preserve">         2) COMPOSIÇÃO ASSEMELHADA À 5928 DA TABELA SINAPI DESONERADA REF. OUT/2016.</t>
  </si>
  <si>
    <t>TOTAL GERAL SEM BDI R$ - R$</t>
  </si>
  <si>
    <t xml:space="preserve">SEINFRA V024.1 (DESONERADA)  </t>
  </si>
  <si>
    <t>BASE DE IP</t>
  </si>
  <si>
    <t>TOTAL GERAL</t>
  </si>
  <si>
    <t xml:space="preserve">QUANTIDADE </t>
  </si>
  <si>
    <t>VALOR UNITÁRIO</t>
  </si>
  <si>
    <t>PREÇO TOTAL ANUAL</t>
  </si>
  <si>
    <t>VIP</t>
  </si>
  <si>
    <t>Operação do Sistema de Iluminação Pública</t>
  </si>
  <si>
    <t>Operação integral e continua do Sistema de Iluminação Pública, incluindo todos os serviços e materiais necessários ao seu funcionamento, com reparo de defeitos, substituição de materiais (luminárias, lâmpadas, reatores, relés fotoelétricos, fiação e braços de sustentação e fixação das luminárias) que se fizerem necessários, de acordo com o Projeto básico e Especificações Técnicas, incluindo ainda:
1 - Disponibilização de veículos, mão de obra, ferramental e equipamentos para a eficaz manutenção preventiva e corretiva do Sistema de Iluminação Pública
2 - Estrutura de almoxarifado para guarda do estoque de materiais novos e dos retirados da rede para descarte ou reaproveitamento
3 - Descarte ambientalmente correto dos materiais inserviveis dentro das normas vigentes com emissão dos laudos pertinentes</t>
  </si>
  <si>
    <t>PTxMES</t>
  </si>
  <si>
    <t>Eficientização e melhorias na rede de iluminação pública</t>
  </si>
  <si>
    <t>m</t>
  </si>
  <si>
    <t>Retirada de metro de cabo 0,6/1,0kV instalado em eletroduto ou braço de IP</t>
  </si>
  <si>
    <t>m2</t>
  </si>
  <si>
    <t>Demolição de piso cimentado sobre lastro de concreto</t>
  </si>
  <si>
    <t>m3</t>
  </si>
  <si>
    <t>Em dias úteis</t>
  </si>
  <si>
    <t>Disponibilidade de turma pesada, veículo cesto aéreo com alcance até 13m, por hora</t>
  </si>
  <si>
    <t>Disponibilidade de turma pesada, com caminhão Munck, por hora</t>
  </si>
  <si>
    <t/>
  </si>
  <si>
    <t>Em dias utéis</t>
  </si>
  <si>
    <t>Disponibilidade de turma pesada, com caminhão Munck, por hora noturna</t>
  </si>
  <si>
    <t>Disponibilidade de turma pesada, veículo cesto aéreo com alcance até 13m, por hora noturna</t>
  </si>
  <si>
    <t>Instalação/Substituição de braço em topo de poste</t>
  </si>
  <si>
    <t>braço de 1500mm (incluindo ferragens)</t>
  </si>
  <si>
    <t>braço de 2000mm (incluindo ferragens)</t>
  </si>
  <si>
    <t>braço de 3000mm (incluindo ferragens)</t>
  </si>
  <si>
    <t>Instalação/Substituição de contator em quadro de comando em poste</t>
  </si>
  <si>
    <t>Contator termomagnático tripolar, AC 3, até 12A</t>
  </si>
  <si>
    <t>Contator termomagnático tripolar, AC 3, de 13 até 25A</t>
  </si>
  <si>
    <t>Contator termomagnático tripolar, AC 3, de 26. até 32A</t>
  </si>
  <si>
    <t>Contator termomagnático tripolar, AC 3, de 33 até 45A</t>
  </si>
  <si>
    <t>Contator termomagnático tripolar, AC 3, de 46 até 75A</t>
  </si>
  <si>
    <t>Instalação de metro de cabo unipolar especial, resistente ao fogo, baixa emissão de fumaça e baixa toxidez,  singelo de cobre 0,6/1,0kV, em eletroduto ou braço de IP</t>
  </si>
  <si>
    <t>De 2,5mm2</t>
  </si>
  <si>
    <t>De 4,0mm2</t>
  </si>
  <si>
    <t>De 6,0mm2</t>
  </si>
  <si>
    <t>De 10,0mm2</t>
  </si>
  <si>
    <t>De 16,0mm2</t>
  </si>
  <si>
    <t>De 25,0mm2</t>
  </si>
  <si>
    <t>Instalação de metro de Cabos Multipolares resistente ao fogo, baixa emissão de fumaça e baixa toxidez, de cobre 0,6/1,0kV, temp mole encordoamento CL5.</t>
  </si>
  <si>
    <t>PP 3x2,5mm2</t>
  </si>
  <si>
    <t xml:space="preserve">Concêntrico bipolar 4,0mm2 </t>
  </si>
  <si>
    <t>Instalação de metro de condutor multiplexado com isolação XLPE, classe 06/1kV para iluminação Publica</t>
  </si>
  <si>
    <t>1#16(16)mm2</t>
  </si>
  <si>
    <t>3#16(16)mm2</t>
  </si>
  <si>
    <t>1#25(25)mm2</t>
  </si>
  <si>
    <t>3#25(25)mm2</t>
  </si>
  <si>
    <t>Instalação de haste de terra</t>
  </si>
  <si>
    <t>5/8 pol x 2,40 m com conector</t>
  </si>
  <si>
    <t>Instalação de armação secundária em poste com altura útil até 15m</t>
  </si>
  <si>
    <t>01 estribo (completa) - poste DT/Poste Circular</t>
  </si>
  <si>
    <t>02 estribos (completa) - poste DT/Poste Circular</t>
  </si>
  <si>
    <t>Instalação de relé fotoelétrico</t>
  </si>
  <si>
    <t>Em chave de comando/luminária em braço ou projetor em suporte</t>
  </si>
  <si>
    <t>Instalação de base para relé fotoelétrico</t>
  </si>
  <si>
    <t>Instalação de base relé fotoelétrico</t>
  </si>
  <si>
    <t>Instalação de poste de concreto tipo "R"</t>
  </si>
  <si>
    <t>12m X 200kg</t>
  </si>
  <si>
    <t>Instalação de poste DT</t>
  </si>
  <si>
    <t>9m X 150kg</t>
  </si>
  <si>
    <t>9m X 300kg</t>
  </si>
  <si>
    <t>Instalação de poste cônico contínuo reto em aço galvanizado - Flangeado</t>
  </si>
  <si>
    <t xml:space="preserve">De 6m reto com flange </t>
  </si>
  <si>
    <t>De 9m reto engastado</t>
  </si>
  <si>
    <t xml:space="preserve">Instalação ou substituição de suporte de Iluminação em topo de poste </t>
  </si>
  <si>
    <t>Suporte para 01 pétala/projetor</t>
  </si>
  <si>
    <t>Suporte para 02 pétalas/projetores</t>
  </si>
  <si>
    <t>Suporte para 03 pétalas/projetores</t>
  </si>
  <si>
    <t>Suporte para 04 pétalas/projetores</t>
  </si>
  <si>
    <t>Retirada de braço em topo de poste</t>
  </si>
  <si>
    <t>1500mm até 3000mm</t>
  </si>
  <si>
    <t>Retirada de chave eletromagnética</t>
  </si>
  <si>
    <t>Retirada de contator</t>
  </si>
  <si>
    <t>Até 25mm2</t>
  </si>
  <si>
    <t>Retirada de luminária (70 - 400W) em topo de poste</t>
  </si>
  <si>
    <t>Em braço de 1500mm até 3000mm</t>
  </si>
  <si>
    <t>Retirada ou colocação em prumo de poste de concreto/metálico</t>
  </si>
  <si>
    <t>Retirada de poste até 11m de comprimento</t>
  </si>
  <si>
    <t>Retirada de poste de 12m até 15m de comprimento</t>
  </si>
  <si>
    <t>Prumo de poste até 11m de comprimento</t>
  </si>
  <si>
    <t>Prumo de poste de 12m até 15m de comprimento</t>
  </si>
  <si>
    <t>Retirada de suporte em topo de poste</t>
  </si>
  <si>
    <t xml:space="preserve">Para pétalas - em altura até 15m </t>
  </si>
  <si>
    <t>Instalação de quadro de distribuição de sobrebor uso ao tempo em poste</t>
  </si>
  <si>
    <t>Até 03 circuitos s/ barramentos</t>
  </si>
  <si>
    <t>Até 06 circuitos c/ barramentos</t>
  </si>
  <si>
    <t>Instalação de caixa de passagem de concreto ou alvenaria no piso</t>
  </si>
  <si>
    <t>40 x 40 x 40cm, tampa simples</t>
  </si>
  <si>
    <t>3.28.b</t>
  </si>
  <si>
    <t>60 x 60 x 60cm, tampa simples</t>
  </si>
  <si>
    <t>Instalação de eletroduto flexível corrugado tipo PEAD,  embutido no piso</t>
  </si>
  <si>
    <t>2"</t>
  </si>
  <si>
    <t>4"</t>
  </si>
  <si>
    <t>Instalação de metro de eletroduto de ferro galvanizado aparente leve</t>
  </si>
  <si>
    <t>Instalação de metro de eletroduto de pvc embutido no piso</t>
  </si>
  <si>
    <t>1"</t>
  </si>
  <si>
    <t>Instalação ou substituição de preformados, isoladores e parafusos em topo de poste</t>
  </si>
  <si>
    <t>Alça preformada de distribuição em aço galvanizado para cabo pré-reunido até 25mm2</t>
  </si>
  <si>
    <t>3.32.b</t>
  </si>
  <si>
    <t>Laço preformado de distribuição em aço galvanizado para cabo pré-reunido até 25mm2</t>
  </si>
  <si>
    <t>Isoldor roldana de porcelana uso em baixa tensão</t>
  </si>
  <si>
    <t>Parafuso máquina 16x250mm c/ arruelas e porca</t>
  </si>
  <si>
    <t>Parafuso máquina 16x350mm c/ arruelas e porca</t>
  </si>
  <si>
    <t>Abertura de vala em superficie de:</t>
  </si>
  <si>
    <t xml:space="preserve">Escavação em terra até 2 metros </t>
  </si>
  <si>
    <t xml:space="preserve">Reaterro c/ compactação manual </t>
  </si>
  <si>
    <t>Concreto para recomposição de piso encimentado e/ou envelopamento de eletrodutos</t>
  </si>
  <si>
    <t>Concreto para recomposição de piso cimentado e/ou envelopamento de eletrodutos</t>
  </si>
  <si>
    <t>Retirada de metro de eletroduto c/ acessórios</t>
  </si>
  <si>
    <t>Ferro galvanizado aparente leve - até 3"</t>
  </si>
  <si>
    <t>Pvc ou corrugado tipo pead embutido no pico - até 3"</t>
  </si>
  <si>
    <t>Instalação de chave eletromagnética</t>
  </si>
  <si>
    <t>Instalação de chave eletromagnética - até 50A</t>
  </si>
  <si>
    <t xml:space="preserve">Instalação de conector e /ou parafuso em rede aérea </t>
  </si>
  <si>
    <t>Rede isolada - conector perfurante 2,5mm2 a 16mm2 - 95mm2</t>
  </si>
  <si>
    <t>Rede cabos nus - conector cunha bronze Tipo III</t>
  </si>
  <si>
    <t xml:space="preserve">Instalação de fita/fecho de aço inox </t>
  </si>
  <si>
    <t xml:space="preserve">Instalação de fita de aço inox de 19mm </t>
  </si>
  <si>
    <t xml:space="preserve">Instalação de fecho em fita de aço inox de 19mm </t>
  </si>
  <si>
    <t>Aplicação de solda exotérmica</t>
  </si>
  <si>
    <t>Instalação ou substituição de disjuntores termomagnéticos</t>
  </si>
  <si>
    <t>Até 50A, monofásico, 10kA</t>
  </si>
  <si>
    <t>Até 50A, bipolar, 10kA</t>
  </si>
  <si>
    <t>Até 50A, tripolar, 10kA</t>
  </si>
  <si>
    <t>De 60A a 100A, bipolar, 10kA</t>
  </si>
  <si>
    <t>Instalação de quadro de comando e proteção</t>
  </si>
  <si>
    <t>Quadro de  comando e proteção  100A/380V p/ 02 circuitos</t>
  </si>
  <si>
    <t>Quadro de  comando e proteção  100A/380V p/ 04 circuitos</t>
  </si>
  <si>
    <t>Instalação de quadro de medição de energia uso ao poste com leitura à distância - Padrão ENEL</t>
  </si>
  <si>
    <t>Quando de medição monofásico leitura à distância padrão ENEL</t>
  </si>
  <si>
    <t>Quando de medição trifásico leitura à distância padrão ENEL</t>
  </si>
  <si>
    <t>Pintura em poste de concreto</t>
  </si>
  <si>
    <t>Até 11m</t>
  </si>
  <si>
    <t>De 12 até 15m</t>
  </si>
  <si>
    <t>Instalação de cinta circular em aço galvanizado em topo de poste</t>
  </si>
  <si>
    <t>De 210mm</t>
  </si>
  <si>
    <t>De 240mm</t>
  </si>
  <si>
    <t>Retirada de reator (70 - 400W) em topo de poste</t>
  </si>
  <si>
    <t>Retirada de reator</t>
  </si>
  <si>
    <t>Retirada de lâmpada (70 - 400W) em topo de poste</t>
  </si>
  <si>
    <t>Retirada de lâmpada</t>
  </si>
  <si>
    <t>Luminária LED até 35W - VER ESPECIFICAÇÃO NA COMPOSIÇÃO DE PREÇO/PROJETO BÁSICO</t>
  </si>
  <si>
    <t>Luminária LED &gt; 35 - 50W - VER ESPECIFICAÇÃO NA COMPOSIÇÃO DE PREÇO/PROJETO BÁSICO</t>
  </si>
  <si>
    <t>Luminária LED &gt; 50 - 100W - VER ESPECIFICAÇÃO NA COMPOSIÇÃO DE PREÇO/PROJETO BÁSICO</t>
  </si>
  <si>
    <t>Luminária LED &gt; 100 - 150W - VER ESPECIFICAÇÃO NA COMPOSIÇÃO DE PREÇO/PROJETO BÁSICO</t>
  </si>
  <si>
    <t>Luminária LED &gt; 150 - 200W - VER ESPECIFICAÇÃO NA COMPOSIÇÃO DE PREÇO/PROJETO BÁSICO</t>
  </si>
  <si>
    <t>Luminária LED &gt; 200W - VER ESPECIFICAÇÃO NA COMPOSIÇÃO DE PREÇO/PROJETO BÁSICO</t>
  </si>
  <si>
    <t>Instalação/substituição de braço estilizado em topo de poste</t>
  </si>
  <si>
    <t>Braço estilizado padrão prefeitura para 01 (uma) luminária para poste cônico</t>
  </si>
  <si>
    <t>Braço estilizado padrão prefeitura para 02 (duas) luminárias para poste cônico</t>
  </si>
  <si>
    <t>Serviço de recuperação de braço estilizado padrão Prefeitura (retirada do poste, pintura, aplicação de adesivo e reinstalação em poste)</t>
  </si>
  <si>
    <t>Recuperação de braço estilizado padrão prefeitura para 01 (uma) luminária</t>
  </si>
  <si>
    <t>Recuperação de braço estilizado padrão prefeitura para 02 (duas) luminárias</t>
  </si>
  <si>
    <t>Serviço de Elaboração de Projeto Elétrico de Ampliação, Reforma, Modernização ou de Eficientização do Sistema de Iluminação Pública (remuneração conforme Projeto Básico)</t>
  </si>
  <si>
    <t xml:space="preserve">Projeto Elétrico de ampliação, reforma, modernização ou de eficientização de Iluminação Pública </t>
  </si>
  <si>
    <t>ut</t>
  </si>
  <si>
    <t>Poda de árvore</t>
  </si>
  <si>
    <t>Serviço de poda de árvore de pequeno porte com recolhimento (até 5,0 metros de altura)</t>
  </si>
  <si>
    <t>Serviço de poda de árvore de médio porte com recolhimento ( &gt; 5,0 até 9,0 metros de altura)</t>
  </si>
  <si>
    <t>Serviço de poda de árvore de grande porte com recolhimento ( &gt; 9,0 metros de altura)</t>
  </si>
  <si>
    <t>Demolição e recomposição de piso diversos para assentamento de eletroduto</t>
  </si>
  <si>
    <t>Demolição de pavimentação asfáltica com martelete pneumático</t>
  </si>
  <si>
    <t>Demolição de piso cerâmico</t>
  </si>
  <si>
    <t>Recomposição de piso em areia asfáltico esp = 5cm</t>
  </si>
  <si>
    <t>Recomposição de piso em pedra portuguesa com reaproveitamento</t>
  </si>
  <si>
    <t>Recomposição de pavimentação em pedra tosca com reaproveitamento</t>
  </si>
  <si>
    <t>Recomposição de piso cimentado c/ argamassa de cimento e areia, traço 1:4, esp.=1,5cm</t>
  </si>
  <si>
    <t>B.1.a</t>
  </si>
  <si>
    <t>B.1.b</t>
  </si>
  <si>
    <t>B.1.c</t>
  </si>
  <si>
    <t>B.2.a</t>
  </si>
  <si>
    <t>B.2.b</t>
  </si>
  <si>
    <t>B.2.c</t>
  </si>
  <si>
    <t>B.4.a</t>
  </si>
  <si>
    <t>B.4.b</t>
  </si>
  <si>
    <t>B.4.c</t>
  </si>
  <si>
    <t>B.5</t>
  </si>
  <si>
    <t>B.5.a</t>
  </si>
  <si>
    <t>B.5.b</t>
  </si>
  <si>
    <t>B.5.c</t>
  </si>
  <si>
    <t>B.6</t>
  </si>
  <si>
    <t>B.6.a</t>
  </si>
  <si>
    <t>B.6.b</t>
  </si>
  <si>
    <t>B.6.c</t>
  </si>
  <si>
    <t>B.6.d</t>
  </si>
  <si>
    <t>B.6.e</t>
  </si>
  <si>
    <t>B.7</t>
  </si>
  <si>
    <t>B.7.a</t>
  </si>
  <si>
    <t>B.7.b</t>
  </si>
  <si>
    <t>B.7.c</t>
  </si>
  <si>
    <t>B.7.d</t>
  </si>
  <si>
    <t>B.7.e</t>
  </si>
  <si>
    <t>B.7.f</t>
  </si>
  <si>
    <t>B.8</t>
  </si>
  <si>
    <t>B.8.a</t>
  </si>
  <si>
    <t>B.8.b</t>
  </si>
  <si>
    <t>B.9</t>
  </si>
  <si>
    <t>B.9.a</t>
  </si>
  <si>
    <t>B.9.b</t>
  </si>
  <si>
    <t>B.9.c</t>
  </si>
  <si>
    <t>B.9.d</t>
  </si>
  <si>
    <t>B.10</t>
  </si>
  <si>
    <t>B.10.a</t>
  </si>
  <si>
    <t>B.11</t>
  </si>
  <si>
    <t>B.11.a</t>
  </si>
  <si>
    <t>B.11.b</t>
  </si>
  <si>
    <t>B.12</t>
  </si>
  <si>
    <t>B.12.a</t>
  </si>
  <si>
    <t>B.13</t>
  </si>
  <si>
    <t>B.13.a</t>
  </si>
  <si>
    <t>B.15</t>
  </si>
  <si>
    <t>B.15.a</t>
  </si>
  <si>
    <t>B.15.b</t>
  </si>
  <si>
    <t>B.15.c</t>
  </si>
  <si>
    <t>B.16</t>
  </si>
  <si>
    <t>B.17</t>
  </si>
  <si>
    <t>B.17.a</t>
  </si>
  <si>
    <t>B.17.b</t>
  </si>
  <si>
    <t>B.19</t>
  </si>
  <si>
    <t>B.19.a</t>
  </si>
  <si>
    <t>B.19.b</t>
  </si>
  <si>
    <t>B.19.c</t>
  </si>
  <si>
    <t>B.19.d</t>
  </si>
  <si>
    <t>B.20</t>
  </si>
  <si>
    <t>B.20.a</t>
  </si>
  <si>
    <t>B.21</t>
  </si>
  <si>
    <t>B.21.a</t>
  </si>
  <si>
    <t>B.22</t>
  </si>
  <si>
    <t>B.22.a</t>
  </si>
  <si>
    <t>B.23</t>
  </si>
  <si>
    <t>B.24</t>
  </si>
  <si>
    <t>B.24.a</t>
  </si>
  <si>
    <t>B.25</t>
  </si>
  <si>
    <t>B.25.a</t>
  </si>
  <si>
    <t>B.25.b</t>
  </si>
  <si>
    <t>B.25.c</t>
  </si>
  <si>
    <t>B.25.d</t>
  </si>
  <si>
    <t>B.26</t>
  </si>
  <si>
    <t>B.26.a</t>
  </si>
  <si>
    <t>B.27</t>
  </si>
  <si>
    <t>B.27.a</t>
  </si>
  <si>
    <t>B.27.b</t>
  </si>
  <si>
    <t>B.28</t>
  </si>
  <si>
    <t>B.28.a</t>
  </si>
  <si>
    <t>B.28.b</t>
  </si>
  <si>
    <t>B.29</t>
  </si>
  <si>
    <t>B.29.a</t>
  </si>
  <si>
    <t>B.29.b</t>
  </si>
  <si>
    <t>B.30</t>
  </si>
  <si>
    <t>B.30.a</t>
  </si>
  <si>
    <t>B.31</t>
  </si>
  <si>
    <t>B.31.a</t>
  </si>
  <si>
    <t>B.31.b</t>
  </si>
  <si>
    <t>B.31.c</t>
  </si>
  <si>
    <t>B.32</t>
  </si>
  <si>
    <t>B.32.a</t>
  </si>
  <si>
    <t>B.32.b</t>
  </si>
  <si>
    <t>B.32.c</t>
  </si>
  <si>
    <t>B.32.d</t>
  </si>
  <si>
    <t>B.32.e</t>
  </si>
  <si>
    <t>B.33</t>
  </si>
  <si>
    <t>B.34</t>
  </si>
  <si>
    <t>B.34.a</t>
  </si>
  <si>
    <t>B.35</t>
  </si>
  <si>
    <t>B.35.a</t>
  </si>
  <si>
    <t>B.35.b</t>
  </si>
  <si>
    <t>B.36</t>
  </si>
  <si>
    <t>B.36.a</t>
  </si>
  <si>
    <t>B.37</t>
  </si>
  <si>
    <t>B.37.a</t>
  </si>
  <si>
    <t>B.37.b</t>
  </si>
  <si>
    <t>B.38</t>
  </si>
  <si>
    <t>B.38.a</t>
  </si>
  <si>
    <t>B.38.b</t>
  </si>
  <si>
    <t>B.39</t>
  </si>
  <si>
    <t>B.39.a</t>
  </si>
  <si>
    <t>B.40</t>
  </si>
  <si>
    <t>B.40.a</t>
  </si>
  <si>
    <t>B.40.b</t>
  </si>
  <si>
    <t>B.40.c</t>
  </si>
  <si>
    <t>B.40.d</t>
  </si>
  <si>
    <t>B.41</t>
  </si>
  <si>
    <t>B.41.a</t>
  </si>
  <si>
    <t>B.41.b</t>
  </si>
  <si>
    <t>B.49</t>
  </si>
  <si>
    <t>B.49.a</t>
  </si>
  <si>
    <t>B.49.b</t>
  </si>
  <si>
    <t>B.50</t>
  </si>
  <si>
    <t>B.50.a</t>
  </si>
  <si>
    <t>B.51</t>
  </si>
  <si>
    <t>B.51.a</t>
  </si>
  <si>
    <t>B.51.c</t>
  </si>
  <si>
    <t>B.52</t>
  </si>
  <si>
    <t>B.52.a</t>
  </si>
  <si>
    <t>B.53</t>
  </si>
  <si>
    <t>B.54</t>
  </si>
  <si>
    <t>B.54.a</t>
  </si>
  <si>
    <t>B.54.b</t>
  </si>
  <si>
    <t>B.54.c</t>
  </si>
  <si>
    <t>B.54.d</t>
  </si>
  <si>
    <t>B.55</t>
  </si>
  <si>
    <t>B.55.a</t>
  </si>
  <si>
    <t>B.56</t>
  </si>
  <si>
    <t>B.56.a</t>
  </si>
  <si>
    <t>B.57</t>
  </si>
  <si>
    <t>B.57.a</t>
  </si>
  <si>
    <t>B.58</t>
  </si>
  <si>
    <t>B.58.a</t>
  </si>
  <si>
    <t>B.59</t>
  </si>
  <si>
    <t>B.59.a</t>
  </si>
  <si>
    <t>1.MÃO DE OBRA</t>
  </si>
  <si>
    <t>1.1 OPERACIONAL</t>
  </si>
  <si>
    <t>QUANTIDADE DE FUNCIONÁRIOS</t>
  </si>
  <si>
    <t>QUANTIDADE DE HORAS/MÊS</t>
  </si>
  <si>
    <t>VALOR DA M.O. HORISTA S/ ENCARGOS SOCIAIS (R$)</t>
  </si>
  <si>
    <t>ENCARGOS SOCIAS BÁSICOS A INCIDIR  NAS LEIS SOCIAIS (%)</t>
  </si>
  <si>
    <t>ENCARGO SOCIAL COMPLEMENTAR (PERICULOSIDADE) A INCIDIR NAS LEIS SOCIAIS (%)</t>
  </si>
  <si>
    <t>TOTAL MENSAL SEM ENCARGOS SOCIAIS (R$)</t>
  </si>
  <si>
    <t>I2312</t>
  </si>
  <si>
    <t>ELETRICISTA MOTOQUEIRO</t>
  </si>
  <si>
    <t>ELETRICISTA - MOTORISTA</t>
  </si>
  <si>
    <t>I0042</t>
  </si>
  <si>
    <t xml:space="preserve">SUBTOTAL PESSOAL OPERACIONAL </t>
  </si>
  <si>
    <t>TOTAL MENSAL (R$)</t>
  </si>
  <si>
    <t>QUANT.</t>
  </si>
  <si>
    <t>UNIT. (R$)</t>
  </si>
  <si>
    <t>TOTAL (R$)</t>
  </si>
  <si>
    <t>Abraçadeira de Nylon</t>
  </si>
  <si>
    <t>Alicate amperímetro, CAT III</t>
  </si>
  <si>
    <t>Arco de serra 12"</t>
  </si>
  <si>
    <t>Bandeirola com cabo para sinalização</t>
  </si>
  <si>
    <t>Bolsa lona para lençol isolante</t>
  </si>
  <si>
    <t>Caixa de ferramentas</t>
  </si>
  <si>
    <t>Caixa kit de materiais</t>
  </si>
  <si>
    <t>Calço para estabilizador</t>
  </si>
  <si>
    <t>Calço para veículo</t>
  </si>
  <si>
    <t>Cobertura teste ponto IP</t>
  </si>
  <si>
    <t>Cone de sinalização, faixa refletiva, 75cm</t>
  </si>
  <si>
    <t>Detector tensão por aproximação, CAT III, BT 600v</t>
  </si>
  <si>
    <t>Detector tensão por contato BT 50 a 500v</t>
  </si>
  <si>
    <t>Direcionador tráfego LED</t>
  </si>
  <si>
    <t>Escova de aço</t>
  </si>
  <si>
    <t>Escova de nylon</t>
  </si>
  <si>
    <t>Estopa (limpeza de luminária)</t>
  </si>
  <si>
    <t>Fita isolamento preta/amarela, 100m</t>
  </si>
  <si>
    <t>Fita sinalização laranja refletiva, com dispensador, 30m</t>
  </si>
  <si>
    <t>Flanela</t>
  </si>
  <si>
    <t>Kit Primeiro-socorros</t>
  </si>
  <si>
    <t>Lençol isolante, 1000v</t>
  </si>
  <si>
    <t>Luvas de látex (par)</t>
  </si>
  <si>
    <t>Marreta 1kg</t>
  </si>
  <si>
    <t>Martelo tipo bola</t>
  </si>
  <si>
    <t>Pá de plástico e vassourinha</t>
  </si>
  <si>
    <t>Prancheta de mão</t>
  </si>
  <si>
    <t>Saco plástico para coleta, espessura 0,5mm,  05 litros.</t>
  </si>
  <si>
    <t>Saco plástico, espessura 0,5mm,  05 litros, lacrado contendo  areia ou pó de serragem.</t>
  </si>
  <si>
    <t>Sinalizador LED barra</t>
  </si>
  <si>
    <t>Sinalizador LED copo fixo</t>
  </si>
  <si>
    <t>Talco para uso com luva isolante</t>
  </si>
  <si>
    <t>Trena 50m</t>
  </si>
  <si>
    <t>Vasilhame plástico com tampa 5 litros para armazenamento de casquilho</t>
  </si>
  <si>
    <t>Vassoura</t>
  </si>
  <si>
    <t>SUBTOTAL  FERRAMENTAS (MÊS) - A</t>
  </si>
  <si>
    <t>RELE FOTOELETRICO 1000W/220V</t>
  </si>
  <si>
    <t>BASE PARA RELÉ</t>
  </si>
  <si>
    <t>I8438</t>
  </si>
  <si>
    <t>CABO CORDPLAST (CABO PP) 3 x 2,50 mm²</t>
  </si>
  <si>
    <t>CONECTOR PERFURANTE 16/95mm</t>
  </si>
  <si>
    <t>CONECTOR CUNHA BRONZE TIPO III</t>
  </si>
  <si>
    <t>I6278</t>
  </si>
  <si>
    <t>FITA AUTO FUSÃO DE 1A QUALIDADE</t>
  </si>
  <si>
    <t>SUBTOTAL - MATERIAIS PARA MANUTENÇÃO (ANO) - B</t>
  </si>
  <si>
    <t>SUBTOTAL - MATERIAIS PARA MANUTENÇÃO (MÊS) - C (C=B/12)</t>
  </si>
  <si>
    <t>I7413</t>
  </si>
  <si>
    <t>PLAQUETA DE IDENTIFICAÇÀO ALUM. 2,5x5,0</t>
  </si>
  <si>
    <t>3.4 VEICULOS DO OPERACIONAL DA MANUTENÇÃO</t>
  </si>
  <si>
    <t>VALOR UNIT. DA HORA EM R$</t>
  </si>
  <si>
    <t>MENSAL UNIT. (R$)</t>
  </si>
  <si>
    <t>CAMINHONETE SAVEIRO SEM MOTORISTA (CHP)</t>
  </si>
  <si>
    <t>VEÍCULO AUTOMOTOR TIPO MOTOCICLETA DE 125 CC</t>
  </si>
  <si>
    <t>SUBTOTAL  VEICULOS (MÊS) - F</t>
  </si>
  <si>
    <t>SUBTOTAL ITEM 3 -  MATERIAIS, FERRAMENTAS, EQUIPAMENTOS E VEÍCULOS (MÊS) - G - (G=A+C+E+F)</t>
  </si>
  <si>
    <t xml:space="preserve"> 4. DESPESAS DIVERSAS</t>
  </si>
  <si>
    <t>MENSAL (R$)</t>
  </si>
  <si>
    <t>TOTAL MENSAL</t>
  </si>
  <si>
    <t>I8614</t>
  </si>
  <si>
    <t>TELEFONE MÓVEL</t>
  </si>
  <si>
    <t>SUBTOTAL COMUNICAÇÃO (MÊS) - J</t>
  </si>
  <si>
    <t>OBS.: UM TELEFONE MÓVEL P/ CADA EQUIPE DE MANUTENÃO E OUTRO P/ ELETRICISTA MOTOTQUEIRO (MANUTENÇÃO PREVENTIVA)</t>
  </si>
  <si>
    <t>SUBTOTAL ITEM 4 - DESPESAS DIVERSAS (MÊS) - L - (L=I+J)</t>
  </si>
  <si>
    <t>5. CUSTOS ADICIONAIS</t>
  </si>
  <si>
    <t>Alicate bico reto isolado 1000v</t>
  </si>
  <si>
    <t>Alicate bomba d`água 10" isolado 1000v</t>
  </si>
  <si>
    <t>Alicate corte 200mm isolado 1000v</t>
  </si>
  <si>
    <t>Alicate universal isolado 1000v</t>
  </si>
  <si>
    <t>Bolsa de ferramentas</t>
  </si>
  <si>
    <t>Bolsa lona para capacete</t>
  </si>
  <si>
    <t>Bolsa lona para içamento de material (balde)</t>
  </si>
  <si>
    <t>Bolsa lona para luvas isolantes</t>
  </si>
  <si>
    <t>Bolsa lona para mangas isolantes</t>
  </si>
  <si>
    <t>Bolsa para linha de vida</t>
  </si>
  <si>
    <t>Bota de segurança (par)</t>
  </si>
  <si>
    <t>Bota motociclista (par)</t>
  </si>
  <si>
    <t>Cadeado</t>
  </si>
  <si>
    <t>Capacete de segurança com jugular</t>
  </si>
  <si>
    <t>Capacete motociclista, cor branco., com faixa refletiva.</t>
  </si>
  <si>
    <t>Chave de fenda 1/4" x 6" isolada 1000v</t>
  </si>
  <si>
    <t>Chave de fenda 3/16" x 6" isolada 1000v</t>
  </si>
  <si>
    <t>Chave de fenda 5/16" x 6" isolada 1000v</t>
  </si>
  <si>
    <t>Chave de philips 1/4" x 6" isolada 1000v</t>
  </si>
  <si>
    <t>Chave estrela estriada n° 13 isolada 1000v</t>
  </si>
  <si>
    <t>Chave Inglesa 200mm isolada 1000v</t>
  </si>
  <si>
    <t>Cinto de segurança paraquedista</t>
  </si>
  <si>
    <t>Colete motociclista</t>
  </si>
  <si>
    <t xml:space="preserve">Conjunto impermeável – camisa e calça  – operacional </t>
  </si>
  <si>
    <t>Corda de linha de vida</t>
  </si>
  <si>
    <t>Corda de serviço 10m</t>
  </si>
  <si>
    <t>Cutoveleira motociclista</t>
  </si>
  <si>
    <t>Crachá de Identificação</t>
  </si>
  <si>
    <t>Creme proteção solar</t>
  </si>
  <si>
    <t>Faca desencapadora isolada 1000v</t>
  </si>
  <si>
    <t>Fardamento – operacional - antichama</t>
  </si>
  <si>
    <t>Fita de ancoragem</t>
  </si>
  <si>
    <t>Garrafa termica 5L</t>
  </si>
  <si>
    <t>Joelheira motociclista</t>
  </si>
  <si>
    <t xml:space="preserve">Jogo de chave de boca isolada 1000v (08 peças) </t>
  </si>
  <si>
    <t>Jogo de chaves allen isolada 1000v (09 peças)</t>
  </si>
  <si>
    <t>Kit resgate Serveq (c/ canivete) ou Kit resgate Carretilha Dupla Ação</t>
  </si>
  <si>
    <t>Lanterna para capacete LED</t>
  </si>
  <si>
    <t>Luva isolante de borracha classe 0 – 1KV (par)</t>
  </si>
  <si>
    <t>Luva motociclista (par)</t>
  </si>
  <si>
    <t>Luvas de cobertura para luvas isolantes (par)</t>
  </si>
  <si>
    <t>Luvas de segurança de vaqueta (par)</t>
  </si>
  <si>
    <t>Luvas de segurança mista – vaqueta com palma de raspa (par)</t>
  </si>
  <si>
    <t>Manga isolante – classe 2</t>
  </si>
  <si>
    <t>Mosquetão dupla trava</t>
  </si>
  <si>
    <t>Mosquetão tripla trava</t>
  </si>
  <si>
    <t>Óculos de segurança fumê</t>
  </si>
  <si>
    <t>Óculos de segurança incolor</t>
  </si>
  <si>
    <t>Talabarte de segurança – cesta aérea</t>
  </si>
  <si>
    <t>Talabarte posicionamento</t>
  </si>
  <si>
    <t>Trava-quedas</t>
  </si>
  <si>
    <t>Vale Transporte</t>
  </si>
  <si>
    <t>SUBTOTAL ITEM 5 - CUSTOS ADICIONAIS (MÊS) - M</t>
  </si>
  <si>
    <t>6. MARGEM, ADMINISTRAÇÃO CENTRAL - BDI</t>
  </si>
  <si>
    <t>TAXA DE BENEFÍCIOS E DESPESAS INDIRETAS</t>
  </si>
  <si>
    <t>SUBTOTAL  ITEM 6 - MARGEM, ADMINISTRAÇÃO CENTRAL - BDI (MÊS)</t>
  </si>
  <si>
    <t>TOTAL MENSAL  1 A 6  C/ BDI INCLUSO</t>
  </si>
  <si>
    <t>TOTAL CONTRATO COM BDI (12 meses)</t>
  </si>
  <si>
    <t>anual</t>
  </si>
  <si>
    <t>FÓRMULA ADOTADA - TOTAL CONTRATO = PERÍODO (MESES) DO CONTRATO x NÚMERO DE PONTOS x PREÇO POR PONTO COM BDI</t>
  </si>
  <si>
    <t>7.  DEMONSTRATIVO VALOR UNITÁRIO - GARANTIA DE FUNCIONAMENTO DO SISTEMA DE ILUMINAÇÃO PÚBLICA DO MUNICÍPIO</t>
  </si>
  <si>
    <r>
      <t xml:space="preserve">TOTAL CUSTOS PARA GARANTIA DE FUNCIONAMENTO COM BDI -  </t>
    </r>
    <r>
      <rPr>
        <sz val="8"/>
        <rFont val="Arial"/>
        <family val="2"/>
      </rPr>
      <t>(SUBT ITEM 1 + SUBT ITEM 2 +SUBT ITEM 3 + SUBT ITEM 4+ SUBT ITEM 5 + SUBT ITEM 6)</t>
    </r>
  </si>
  <si>
    <r>
      <t xml:space="preserve">TOTAL CUSTOS PARA GARANTIA DE FUNCIONAMENTO SEM BDI  - </t>
    </r>
    <r>
      <rPr>
        <sz val="8"/>
        <rFont val="Arial"/>
        <family val="2"/>
      </rPr>
      <t>(TOTAL CUSTOS PARA GARANTIA DE FUNCIONAMENTO COM BDI - SUBT ITEM 6)</t>
    </r>
  </si>
  <si>
    <t>PERÍODO (MESES) ESTIMATIVA DO PONTO LUMINOSO (PL)</t>
  </si>
  <si>
    <t>NÚMERO DE PONTOS</t>
  </si>
  <si>
    <t>PERÍODO (MESES) DO CONTRATO</t>
  </si>
  <si>
    <r>
      <t xml:space="preserve">PREÇO POR PONTO SEM BDI (R$) - </t>
    </r>
    <r>
      <rPr>
        <sz val="8"/>
        <rFont val="Arial"/>
        <family val="2"/>
      </rPr>
      <t>(TOTAL CUSTOS PARA GARANTIA DE FUNCIONAMENTO SEM BDI / NÚMERO DE PONTOS)</t>
    </r>
  </si>
  <si>
    <t>ENCARGOS SOCIAS BÁSICOS %</t>
  </si>
  <si>
    <t>ENCARGO SOCIAL COMPLEMENTAR (PERICULOSIDADE) %</t>
  </si>
  <si>
    <t>I2466</t>
  </si>
  <si>
    <t>VIGIA</t>
  </si>
  <si>
    <t>AUX. ADMINISTRATIVO</t>
  </si>
  <si>
    <t>I2322</t>
  </si>
  <si>
    <t>ENGENHEIRO</t>
  </si>
  <si>
    <t>SUBTOTAL - SUPORTE</t>
  </si>
  <si>
    <t>SUBTOTAL ITEM 1 - MÃO DE OBRA (MÊS) SEM ENCARGOS SOCIAIS INCLUSOS</t>
  </si>
  <si>
    <t xml:space="preserve">SUBTOTAL  ITEM 2 - LEIS SOCIAIS (MÊS) </t>
  </si>
  <si>
    <t xml:space="preserve"> (R$)</t>
  </si>
  <si>
    <t xml:space="preserve">ALUGUEL DE IMÓVEL C/ ESCRITÓRIO, ALMOXARIFADO E GARAGEM P/ OS VEÍCULOS OPERACIONAIS, COM ÁREA MÍNIMA TOTAL DE 120,0 M2 </t>
  </si>
  <si>
    <t>I2294</t>
  </si>
  <si>
    <t>ÁGUA</t>
  </si>
  <si>
    <t>I2321</t>
  </si>
  <si>
    <t>ENERGIA ELETRICA</t>
  </si>
  <si>
    <t>SUBTOTAL  ADMINISTRAÇÃO LOCAL (MÊS) - A</t>
  </si>
  <si>
    <t>I0704</t>
  </si>
  <si>
    <t>CAMINHÃO C/CARROCERIA DE MADEIRA HP 92 (CHP)</t>
  </si>
  <si>
    <t>SUBTOTAL  VEICULOS (MÊS) - B</t>
  </si>
  <si>
    <t>I8613</t>
  </si>
  <si>
    <t>TELEFONE FIXO</t>
  </si>
  <si>
    <t>SERVIÇO DE CALL CENTER COM 0800 (INCLUSO TAXA DE CONFIGURAÇÃO, MENSALIDADE, PARA NO MÍNIMO DE 300 ATENDIMENTOS/MÊS, HORÁRIO COMERCIAL, COM SCRIPT DE CADASTRAMENTO E PROTOCOLO)</t>
  </si>
  <si>
    <t>I8616</t>
  </si>
  <si>
    <t>INTERNET</t>
  </si>
  <si>
    <t>SERVIÇO DE UTILIZAÇÃO DE CONJUNTO DE SOFTWARE DE GESTÃO DE ILUMINAÇÃO PÚBLICA (CADASTRAMENTO, REGISTRO DE OCORRÊNCIAS, ORDENS DE SERVIÇO, REGISTRO DE ATENDIMENTOS, RELATÓRIOS GERENCIAIS) CONFORME PROJETO BÁSICO</t>
  </si>
  <si>
    <t>SUBTOTAL COMUNICAÇÃO E SOFTWARE DE GESTÃO (MÊS)</t>
  </si>
  <si>
    <t>B.14</t>
  </si>
  <si>
    <t>Serviços de Telegestão</t>
  </si>
  <si>
    <t>B.14.a</t>
  </si>
  <si>
    <t>B.14.b</t>
  </si>
  <si>
    <t>B.14.c</t>
  </si>
  <si>
    <t>B.60</t>
  </si>
  <si>
    <t>1.2 ADMINISTRATIVO</t>
  </si>
  <si>
    <t>OBS.: O RESPONSÁVEL TÉCNICO PELA GESTÃO DE TODOS OS SERVIÇOS, SERÁ OBRIGATORIAMENTE ENGENHEIRO ELETRICISTA.</t>
  </si>
  <si>
    <t>TAXA DE ENCARGOS SOCIAIS MÃO DE OBRA TOTAL</t>
  </si>
  <si>
    <t>1.3. LEIS SOCIAIS</t>
  </si>
  <si>
    <t>1.4 INSTALAÇÕES ADMINISTRAÇÃO LOCAL E VEÍCULOS</t>
  </si>
  <si>
    <t>1.4.1 ADMINISTRAÇÃO LOCAL</t>
  </si>
  <si>
    <t>1.4.2  VEICULOS</t>
  </si>
  <si>
    <t>SUBTOTAL ITEM 1.4 INSTALAÇÕES ADMINISTRAÇÃO LOCAL E VEÍCULOS (MÊS) - C - (C=A+B)</t>
  </si>
  <si>
    <t>1.5. DESPESAS DIVERSAS</t>
  </si>
  <si>
    <t>1.5.1 COMUNICAÇÃO E SOFTWARE DE GESTÃO</t>
  </si>
  <si>
    <t>1.6. CUSTOS ADICIONAIS</t>
  </si>
  <si>
    <t>SUBTOTAL ITEM 1.6 - CUSTOS ADICIONAIS (MÊS)</t>
  </si>
  <si>
    <t>SUBTOTAL  ITEM 1 - OPERAÇÃO</t>
  </si>
  <si>
    <t>SUBTOTAL ITEM 1.5 - DESPESAS DIVERSAS (MÊS)</t>
  </si>
  <si>
    <t xml:space="preserve"> 2. MATERIAIS, FERRAMENTAS, EQUIPAMENTOS E VEÍCULOS</t>
  </si>
  <si>
    <t>2.1 FERRAMENTAS</t>
  </si>
  <si>
    <t xml:space="preserve">2.2 MATERIAIS PARA A MANUTENÇÃO </t>
  </si>
  <si>
    <t>SUBTOTAL ITEM 2 -  MATERIAIS, FERRAMENTAS, EQUIPAMENTOS E VEÍCULOS (MÊS) - G - (G=A+C+E+F)</t>
  </si>
  <si>
    <t xml:space="preserve">SUBTOTAL ITEM 1 - OPERAÇÃO COM ENCARGOS SOCIAIS INCLUSOS </t>
  </si>
  <si>
    <t>ATIVIDADE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</si>
  <si>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</si>
  <si>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</si>
  <si>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</si>
  <si>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</si>
  <si>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</si>
  <si>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</si>
  <si>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</si>
  <si>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</si>
  <si>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</si>
  <si>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</si>
  <si>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</si>
  <si>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</si>
  <si>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Total Acumulado</t>
  </si>
  <si>
    <t>MÊS</t>
  </si>
  <si>
    <t>MAO DE OBRA</t>
  </si>
  <si>
    <t>AUXILIAR DE ELETRICISTA</t>
  </si>
  <si>
    <t>ELETRICISTA</t>
  </si>
  <si>
    <t>TOTAL MAO DE OBRA R$</t>
  </si>
  <si>
    <t>TOTAL MATERIAIS R$</t>
  </si>
  <si>
    <t>EQUIPAMENTOS (CUSTO HORÁRIO)</t>
  </si>
  <si>
    <t>I0705</t>
  </si>
  <si>
    <t>CAMINHÃO COMERC. EQUIP. C/GUINDASTE (CHP)</t>
  </si>
  <si>
    <t>TOTAL EQUIPAMENTOS (CUSTO HORÁRIO) R$</t>
  </si>
  <si>
    <t>SERVIÇOS</t>
  </si>
  <si>
    <t>TOTAL SERVIÇOS R$</t>
  </si>
  <si>
    <t>ENCARGOS SOCIAIS DE 117,01% R$</t>
  </si>
  <si>
    <t>OBS.: MÃO DE OBRA DO MOTORISTA C/ ENCARGOS SOCIAIS JÁ INCLUSA NO INSUMO I0705.</t>
  </si>
  <si>
    <t>TOTAL GERAL C/ BDI R$</t>
  </si>
  <si>
    <t>TOTAL GERAL S/ BDI R$</t>
  </si>
  <si>
    <t xml:space="preserve">14/03/2016 (SEINFRA) E OUT/2016 (PREFEITURA) </t>
  </si>
  <si>
    <t>GRATIFICAÇÃO DE FUNÇÃO (ELETRICISTA MOTORISTA) DE 10% EM R$</t>
  </si>
  <si>
    <t>I8070</t>
  </si>
  <si>
    <t>ARRUELA QUADRADA 50 x 3mm COM FURO DE 15mm</t>
  </si>
  <si>
    <t>UN</t>
  </si>
  <si>
    <t>I8071</t>
  </si>
  <si>
    <t>ARRUELA REDONDA 32 x 3mm COM FURO DE 18mm</t>
  </si>
  <si>
    <t>BRAÇO PARA ILUMINAÇÃO PÚBLICA 1500MM</t>
  </si>
  <si>
    <t>I8079</t>
  </si>
  <si>
    <t>PARAFUSO CABEÇA QUADRADA M16 x 2 C-350, R-220</t>
  </si>
  <si>
    <t>BRAÇO PARA ILUMINAÇÃO PÚBLICA 2000MM</t>
  </si>
  <si>
    <t>BRAÇO PARA ILUMINAÇÃO PÚBLICA 3000MM</t>
  </si>
  <si>
    <t>08/03/2016 (SEINFRA), 14/11/2016 (SINAPI) E OUT/2016 (PREFEITURA)</t>
  </si>
  <si>
    <t>CONTATOR TRIPOLAR, CORRENTE DE 12 A, TENSAO NOMINAL DE *500* V, CATEGORIA AC-2 E AC-3</t>
  </si>
  <si>
    <t>CONTATOR TRIPOLAR, CORRENTE DE 25 A, TENSAO NOMINAL DE *500* V, CATEGORIA AC-2 E AC-3</t>
  </si>
  <si>
    <t>CONTATOR TRIPOLAR, CORRENTE DE 32 A, TENSAO NOMINAL DE *500* V, CATEGORIA AC-2 E AC-3</t>
  </si>
  <si>
    <t>CONTATOR TRIPOLAR, CORRENTE DE 45 A, TENSAO NOMINAL DE *500* V, CATEGORIA AC-2 E AC-3</t>
  </si>
  <si>
    <t>CONTATOR TRIPOLAR, CORRENTE DE 75 A, TENSAO NOMINAL DE *500* V, CATEGORIA AC-2 E AC-3</t>
  </si>
  <si>
    <t>14/03/2016 (SEINFRA) E OUT/2016 (PREFEITURA)</t>
  </si>
  <si>
    <t>I8229</t>
  </si>
  <si>
    <t>CABO EM PVC 1000V 2,5 mm²</t>
  </si>
  <si>
    <t>MT</t>
  </si>
  <si>
    <t>I0374</t>
  </si>
  <si>
    <t>CABO EM PVC 1000V 4MM2</t>
  </si>
  <si>
    <t>I0375</t>
  </si>
  <si>
    <t>CABO EM PVC 1000V 6MM2</t>
  </si>
  <si>
    <t>I0366</t>
  </si>
  <si>
    <t>CABO EM PVC 1000V 10MM2</t>
  </si>
  <si>
    <t>I0369</t>
  </si>
  <si>
    <t>CABO EM PVC 1000V 16MM2</t>
  </si>
  <si>
    <t>I0372</t>
  </si>
  <si>
    <t>CABO EM PVC 1000V 25MM2</t>
  </si>
  <si>
    <r>
      <t>Concêntrico bipolar 4,0mm</t>
    </r>
    <r>
      <rPr>
        <b/>
        <vertAlign val="superscript"/>
        <sz val="6"/>
        <rFont val="Arial"/>
        <family val="2"/>
      </rPr>
      <t xml:space="preserve">2 </t>
    </r>
  </si>
  <si>
    <t>CABO CONCÊNTRICO BIPOLAR DE 4,0MM2</t>
  </si>
  <si>
    <t>I8843</t>
  </si>
  <si>
    <t>CABO DE ALUMÍNIO MULTIPLEX XLPE 06/1KV 1X1X16+16MM2</t>
  </si>
  <si>
    <t>I8853</t>
  </si>
  <si>
    <t>CABO DE ALUMÍNIO MULTIPLEX XLPE 06/1KV 3X1X16+16MM2</t>
  </si>
  <si>
    <t>I8844</t>
  </si>
  <si>
    <t>CABO DE ALUMÍNIO MULTIPLEX XLPE 06/1KV 1X1X25+25MM2</t>
  </si>
  <si>
    <t>M</t>
  </si>
  <si>
    <t>I8854</t>
  </si>
  <si>
    <t>CABO DE ALUMÍNIO MULTIPLEX XLPE 06/1KV 3X1X25+25MM2</t>
  </si>
  <si>
    <t>I7381</t>
  </si>
  <si>
    <t>GRAMPO DE ATERRAMENTO GKP</t>
  </si>
  <si>
    <t>I2352</t>
  </si>
  <si>
    <t>HASTE DE ATERRAMENTO COPERWELD 5/8" x 2.40M</t>
  </si>
  <si>
    <t>ARMACAO VERTICAL COM HASTE E CONTRA-PINO, EM CHAPA DE ACO GALVANIZADO 3/16", COM 1 ESTRIBO E 1 ISOLADOR</t>
  </si>
  <si>
    <t>I0806</t>
  </si>
  <si>
    <t>CINTA DE AÇO GALVANIZADO</t>
  </si>
  <si>
    <t>I1568</t>
  </si>
  <si>
    <t>PARAFUSO ABAULADO M16X150MM</t>
  </si>
  <si>
    <t>I8072</t>
  </si>
  <si>
    <t>PORCA QUADRADA PARA PARAFUSO M16 x 2</t>
  </si>
  <si>
    <t>ARMACAO VERTICAL COM HASTE E CONTRA-PINO, EM CHAPA DE ACO GALVANIZADO 3/16", COM 2 ESTRIBOS, E 2 ISOLADORES</t>
  </si>
  <si>
    <t>08/03/2016 (SEINFRA) E 14/11/2016 (SINAPI)</t>
  </si>
  <si>
    <t>SEINFRA V024.1 (DESONERADA)/SINAPI OUT/16 (DESONERADA)</t>
  </si>
  <si>
    <t xml:space="preserve">08/03/2016 (SEINFRA) </t>
  </si>
  <si>
    <t>SEINFRA V024.1 (DESONERADA)</t>
  </si>
  <si>
    <t>I0280</t>
  </si>
  <si>
    <t>BRITA</t>
  </si>
  <si>
    <t>M3</t>
  </si>
  <si>
    <t>I0805</t>
  </si>
  <si>
    <t>CIMENTO PORTLAND</t>
  </si>
  <si>
    <t>KG</t>
  </si>
  <si>
    <t>I0109</t>
  </si>
  <si>
    <t>AREIA MEDIA</t>
  </si>
  <si>
    <t>I6794</t>
  </si>
  <si>
    <t>NÚCLEO P/01 LUMINÁRIA   FAB. REEME REF.:ZE-157 OU SIMILAR</t>
  </si>
  <si>
    <t>I6797</t>
  </si>
  <si>
    <t>NÚCLEO P/02 LUMINÁRIAS FAB. REEME REF.:ZE-157 OU SIMILAR</t>
  </si>
  <si>
    <t>I6798</t>
  </si>
  <si>
    <t>NÚCLEO P/03 LUMINÁRIAS FAB. REEME REF.:ZE-157 OU SIMILAR</t>
  </si>
  <si>
    <t>I6799</t>
  </si>
  <si>
    <t>NÚCLEO P/04 LUMINÁRIAS FAB. REEME REF.:ZE-157 OU SIMILAR</t>
  </si>
  <si>
    <t xml:space="preserve">14/03/2016 (SEINFRA) </t>
  </si>
  <si>
    <t xml:space="preserve">SEINFRA V024.1 (DESONERADA) </t>
  </si>
  <si>
    <t>I1753</t>
  </si>
  <si>
    <t>QUADRO DISTRIBUIÇÃO EMBUTIR, C/3 DIVISÕES</t>
  </si>
  <si>
    <t>I1747</t>
  </si>
  <si>
    <t>QUADRO DE DISTRIBUIÇÃO SOBREPOR ATÉ 6 DIVISÕES</t>
  </si>
  <si>
    <t>I0193</t>
  </si>
  <si>
    <t>BARRAMENTO NEUTRO P/ BAIXA TENSÃO</t>
  </si>
  <si>
    <t>I0194</t>
  </si>
  <si>
    <t>BARRAMENTO PRINCIPAL P/ BAIXA TENSÃO</t>
  </si>
  <si>
    <t>I0195</t>
  </si>
  <si>
    <t>BARRAMENTO TERRA P/ BAIXA TENSÃO</t>
  </si>
  <si>
    <t xml:space="preserve">CX PSG CONC 400X400X400MM     </t>
  </si>
  <si>
    <t xml:space="preserve">CX PSG CONC 600X600X600MM     </t>
  </si>
  <si>
    <t>I6688</t>
  </si>
  <si>
    <t>DUTO FLEXIVEL EM PEAD - D=63mm (2"), C/CONEXÕES</t>
  </si>
  <si>
    <t>I6690</t>
  </si>
  <si>
    <t>DUTO FLEXIVEL EM PEAD - D=110mm (4"), C/CONEXÕES</t>
  </si>
  <si>
    <t>ELETRODUTO FERRO GALV OU ZINCADO ELETROLIT SEMI-PESADO PAREDE 1,20MM - 2" NBR 13057</t>
  </si>
  <si>
    <t>I1070</t>
  </si>
  <si>
    <t>ELETRODUTO DE PVC RIGIDO 1''</t>
  </si>
  <si>
    <t>I1073</t>
  </si>
  <si>
    <t>ELETRODUTO DE PVC RIGIDO 2''</t>
  </si>
  <si>
    <t>I1076</t>
  </si>
  <si>
    <t>ELETRODUTO DE PVC RIGIDO 4''</t>
  </si>
  <si>
    <r>
      <t>Alça preformada de distribuição em aço galvanizado para cabo pré-reunido até 25mm</t>
    </r>
    <r>
      <rPr>
        <b/>
        <vertAlign val="superscript"/>
        <sz val="6"/>
        <rFont val="Arial"/>
        <family val="2"/>
      </rPr>
      <t>2</t>
    </r>
  </si>
  <si>
    <t>ALCA PREFORMADA DE DISTRIBUICAO, EM ACO GALVANIZADO, PARA CABO DE ALUMINIO DIAMETRO 25 MM2</t>
  </si>
  <si>
    <r>
      <t>Laço preformado de distribuição em aço galvanizado para cabo pré-reunido até 25mm</t>
    </r>
    <r>
      <rPr>
        <b/>
        <vertAlign val="superscript"/>
        <sz val="6"/>
        <rFont val="Arial"/>
        <family val="2"/>
      </rPr>
      <t>2</t>
    </r>
  </si>
  <si>
    <t>LAÇO PREFORMADO DE DISTRIBUIÇÃO PARA CABO PRÉ-REUNIDO CA25</t>
  </si>
  <si>
    <t>PÇ</t>
  </si>
  <si>
    <t>ISOLADOR DE PORCELANA, TIPO ROLDANA, DIMENSOES DE *72* X *72* MM, PARA USO EM BAIXA TENSAO</t>
  </si>
  <si>
    <t>PARAFUSO M16 EM ACO GALVANIZADO, COMPRIMENTO = 250 MM, DIAMETRO = 16 MM, ROSCA MAQUINA, CABECA QUADRADA</t>
  </si>
  <si>
    <t>i8072</t>
  </si>
  <si>
    <t>PARAFUSO M16 EM ACO GALVANIZADO, COMPRIMENTO = 350 MM, DIAMETRO = 16 MM, ROSCA MAQUINA, CABECA QUADRADA</t>
  </si>
  <si>
    <t>I2543</t>
  </si>
  <si>
    <t>SERVENTE</t>
  </si>
  <si>
    <t>I0700</t>
  </si>
  <si>
    <t>CAMINHONETE SAVEIRO (CHP)</t>
  </si>
  <si>
    <t>ENCARGOS SOCIAIS DE 87,01% R$</t>
  </si>
  <si>
    <t>OBS.: MÃO DE OBRA DO MOTORISTA C/ ENCARGOS SOCIAIS JÁ INCLUSA NO INSUMO I0700.</t>
  </si>
  <si>
    <t xml:space="preserve">CHAVE COM GRUPO NF 2X50A-220V </t>
  </si>
  <si>
    <t>CONECTOR PERFURANTE 16/95mm2</t>
  </si>
  <si>
    <t>I6422</t>
  </si>
  <si>
    <t>FITA DE INOX P/ FIXAÇÃO DO ELETRODUTO NO POSTE</t>
  </si>
  <si>
    <t>I6423</t>
  </si>
  <si>
    <t>GRAMPO DE INOX P/ PRENDER FITA DE FIXAÇÃO</t>
  </si>
  <si>
    <t>I7378</t>
  </si>
  <si>
    <t>IGNEX - PALITO IGNITOR PARA SOLDA EXOTÉRMICA</t>
  </si>
  <si>
    <t>I7377</t>
  </si>
  <si>
    <t>CARTUCHO DE SOLDA EXOTÉRMICA N.º 90</t>
  </si>
  <si>
    <t>I7379</t>
  </si>
  <si>
    <t>MOLDE P/ SOLDA TIPO "T" ATÉ 35mm²</t>
  </si>
  <si>
    <t>I0989</t>
  </si>
  <si>
    <t>DISJUNTOR MONOPOLAR 50A</t>
  </si>
  <si>
    <t>I0978</t>
  </si>
  <si>
    <t>DISJUNTOR BIPOLAR 50A</t>
  </si>
  <si>
    <t>I1013</t>
  </si>
  <si>
    <t>DISJUNTOR TRIPOLAR 50A</t>
  </si>
  <si>
    <t>DISJUNTOR BIPOLAR 100A</t>
  </si>
  <si>
    <t>I1088</t>
  </si>
  <si>
    <t>ELETROTECNICO MONTADOR</t>
  </si>
  <si>
    <t>I1761</t>
  </si>
  <si>
    <t>QUADRO DISTRIBUIÇÃO LUZ 650X440X205MM</t>
  </si>
  <si>
    <t>I1016</t>
  </si>
  <si>
    <t>DISJUNTOR TRIPOLAR DE 100A</t>
  </si>
  <si>
    <t>CONTATORA 50A</t>
  </si>
  <si>
    <t>I7410</t>
  </si>
  <si>
    <t>TRILHO SUPORTE P/ FIXAÇÃO RÁPIDA DIN</t>
  </si>
  <si>
    <t>I1008</t>
  </si>
  <si>
    <t>DISJUNTOR TRIPOLAR 25A</t>
  </si>
  <si>
    <t>CONTATORA 32A</t>
  </si>
  <si>
    <t>RELÉ FOTOELETRONICO</t>
  </si>
  <si>
    <t>CAIXAS DE PROTECAO PARA 1 MEDIDOR MONOFASICO, EM CHAPA DE ACO 20 USG (PADRAO DA CONCESSIONARIA LOCAL)</t>
  </si>
  <si>
    <t>I2413</t>
  </si>
  <si>
    <t>QUADRO DE MEDIÇÃO TRIFASICA EM POSTE</t>
  </si>
  <si>
    <t>I2249</t>
  </si>
  <si>
    <t>VERNIZ POLIURETANO PARA CONCRETO, ALVENARIA E ESTRUTURAS DE AÇO CARBONO</t>
  </si>
  <si>
    <t>L</t>
  </si>
  <si>
    <t>I1201</t>
  </si>
  <si>
    <t>FUNDO PRIMER PARA CONCRETO</t>
  </si>
  <si>
    <t>CINTA CIRCULAR 210mm COM 02 PARAFUSOS FRANCÊS M16 x 70mm</t>
  </si>
  <si>
    <t>CINTA CIRCULAR 240mm COM 02 PARAFUSOS FRANCÊS M16 x 70mm</t>
  </si>
  <si>
    <t>RL</t>
  </si>
  <si>
    <t>I7392</t>
  </si>
  <si>
    <t>FITA ISOLANTE COMUM N.º33</t>
  </si>
  <si>
    <t xml:space="preserve">LUMINÁRIA LED ATÉ 35W, CORPO EM ALUMÍNIO INJETADO, LENTE EM VIDRO TEMPERADO, DISPOSITIVO DE PROTEÇÃO CONTRA SURTOS ELÉTRICOS DE ATÉ 10KA, SISTEMA QUE PERMITE A TROCA DOS MÓDULOS LED, DRIVER INCORPORADO, TOMADA PARA RELÉ FOTO-ELÉTRICO/ELETRÔNICO, GRAU DE PROTEÇÃO IP≥65, RESISTÊNCIA A IMPACTO C/ IK MÍNIMO 08, ALIMENTAÇÃO 100-280V, 50-60HZ, FATOR DE POTÊNCIA ≥0,92, TEMPERATURA DE COR DE 4.000K A 6.800K – EQUIVALENTE À LUMINÁRIA COM LÂMPADA A VAPOR DE SÓDIO DE 70W. </t>
  </si>
  <si>
    <t xml:space="preserve">LUMINÁRIA LED  &gt; 35 - 50W, CORPO EM ALUMÍNIO INJETADO, LENTE EM VIDRO TEMPERADO, DISPOSITIVO DE PROTEÇÃO CONTRA SURTOS ELÉTRICOS DE ATÉ 10KA, GRAU DE PROTEÇÃO IP≥65, RESISTÊNCIA A IMPACTO C/ IK MÍNIMO 08, ALIMENTAÇÃO 100-280V, 50-60HZ, TEMPERATURA DE COR DE 4.000K A 6.800K </t>
  </si>
  <si>
    <t>LUMINÁRIA LED &gt; 50 - 100W, CORPO EM ALUMÍNIO INJETADO, LENTE EM VIDRO TEMPERADO, DISPOSITIVO DE PROTEÇÃO CONTRA SURTOS ELÉTRICOS DE ATÉ 10KA, SISTEMA QUE PERMITE A TROCA DOS MÓDULOS LED, DRIVER INCORPORADO, TOMADA PARA RELÉ FOTO-ELÉTRICO/ELETRÔNICO GRAU DE PROTEÇÃO IP≥65, RESISTÊNCIA A IMPACTO C/ IK MÍNIMO 08, ALIMENTAÇÃO 100-280V, 50-60HZ,    FATOR DE POTÊNCIA ≥0,92, TEMPERATURA DE COR DE 4.000K A 6.800K – EQUIVALENTE À LUMINÁRIA COM LÂMPADA A VAPOR DE SÓDIO DE 150W.</t>
  </si>
  <si>
    <t>LUMINÁRIA LED &gt; 100 - 150W, CORPO EM ALUMÍNIO INJETADO, LENTE EM VIDRO TEMPERADO, DISPOSITIVO DE PROTEÇÃO CONTRA SURTOS ELÉTRICOS DE ATÉ 10KA, SISTEMA QUE PERMITE A TROCA DOS MÓDULOS LED, DRIVER INCORPORADO, TOMADA PARA RELÉ FOTO-ELÉTRICO/ELETRÔNICO, GRAU DE PROTEÇÃO IP≥65, RESISTÊNCIA A IMPACTO C/ IK MÍNIMO 08, ALIMENTAÇÃO 100-280V, 50-60HZ, FATOR DE POTÊNCIA ≥0,92, TEMPERATURA DE COR DE 4.000K A 6.800K – EQUIVALENTE À LUMINÁRIA COM LÂMPADA A VAPOR DE SÓDIO DE 250W.</t>
  </si>
  <si>
    <t xml:space="preserve">LUMINÁRIA LED &gt; 150 - 200W, CORPO EM ALUMÍNIO INJETADO, LENTE EM VIDRO TEMPERADO, DISPOSITIVO DE PROTEÇÃO CONTRA SURTOS ELÉTRICOS DE ATÉ 10KA, SISTEMA QUE PERMITE A TROCA DOS MÓDULOS LED, DRIVER INCORPORADO, TOMADA PARA RELÉ FOTO-ELÉTRICO/ELETRÔNICO, GRAU DE PROTEÇÃO IP≥65, RESISTÊNCIA A IMPACTO C/ IK MÍNIMO 08, ALIMENTAÇÃO 100-280V, 50-60HZ, FATOR DE POTÊNCIA ≥0,92, TEMPERATURA DE COR DE 4.000K A 6.800K – EQUIVALENTE À LUMINÁRIA COM LÂMPADA A VAPOR DE SÓDIO DE 400W. </t>
  </si>
  <si>
    <t xml:space="preserve">LUMINÁRIA OU PROJETOR LED ACIMA DE 200 W, CORPO EM ALUMÍNIO INJETADO, LENTE EM VIDRO TEMPERADO, DISPOSITIVO DE PROTEÇÃO CONTRA SURTOS ELÉTRICOS DE ATÉ 10KA, SISTEMA QUE PERMITE A TROCA DOS MÓDULOS LED, DRIVER INCORPORADO, TOMADA PARA RELÉ FOTO-ELÉTRICO/ELETRÔNICO, GRAU DE PROTEÇÃO IP≥65, RESISTÊNCIA A IMPACTO C/ IK MÍNIMO 08, ALIMENTAÇÃO 100-280V, 50-60HZ, FATOR DE POTÊNCIA ≥0,92, TEMPERATURA DE COR DE 4.000K A 6.800K – EQUIVALENTE À LUMINÁRIA COM LÂMPADA A VAPOR DE SÓDIO DE 400W. </t>
  </si>
  <si>
    <t>I2168</t>
  </si>
  <si>
    <t>TUBO AÇO GALVANIZADO DE 25MM (1")</t>
  </si>
  <si>
    <t>I2171</t>
  </si>
  <si>
    <t>TUBO AÇO GALVANIZADO DE 50MM (2')</t>
  </si>
  <si>
    <t>I2165</t>
  </si>
  <si>
    <t>TUBO AÇO GALVANIZADO DE 150MM (6')</t>
  </si>
  <si>
    <t>CHAPA DE ACO GALVANIZADA BITOLA GSG 22, E = 0,80 MM (6,40 KG/M2)</t>
  </si>
  <si>
    <t>I1100</t>
  </si>
  <si>
    <t>ESMALTE SINTETICO</t>
  </si>
  <si>
    <t>I2293</t>
  </si>
  <si>
    <t>ZARCÃO</t>
  </si>
  <si>
    <t>I1346</t>
  </si>
  <si>
    <t>LIXA PARA FERRO</t>
  </si>
  <si>
    <t>I2302</t>
  </si>
  <si>
    <t>DISCO DE DESBASTE 1/4" DE 7"</t>
  </si>
  <si>
    <t>I1872</t>
  </si>
  <si>
    <t>SOLDA 50X50</t>
  </si>
  <si>
    <t>I1061</t>
  </si>
  <si>
    <t>ELETRODOS</t>
  </si>
  <si>
    <t>I8629</t>
  </si>
  <si>
    <t>VINIL AUTO-ADESIVO FOSCO OU BRILHANTE C/ APLICAÇÃO</t>
  </si>
  <si>
    <t>M2</t>
  </si>
  <si>
    <t>I1583</t>
  </si>
  <si>
    <t>PARAFUSO N.14X40MM</t>
  </si>
  <si>
    <t>I0749</t>
  </si>
  <si>
    <t>MÁQUINA DE SOLDA (CHP)</t>
  </si>
  <si>
    <t>I0737</t>
  </si>
  <si>
    <t>ESMERILHADEIRA INDUSTRIAL (CHP)</t>
  </si>
  <si>
    <t>I2425</t>
  </si>
  <si>
    <t>SOLVENTE</t>
  </si>
  <si>
    <t>14/03/2016 (SEINFRA)</t>
  </si>
  <si>
    <t>I2140</t>
  </si>
  <si>
    <t>TRABALHO PROFISSIONAL</t>
  </si>
  <si>
    <t>UT</t>
  </si>
  <si>
    <t>08/03/2016 (SEINFRA)</t>
  </si>
  <si>
    <t>I1277</t>
  </si>
  <si>
    <t>JARDINEIRO</t>
  </si>
  <si>
    <t>I0578</t>
  </si>
  <si>
    <t>CAMINHÃO BASCULANTE 6 M3 (CHI)</t>
  </si>
  <si>
    <t>I0690</t>
  </si>
  <si>
    <t>CAMINHÃO BASCULANTE 6 M3 (CHP)</t>
  </si>
  <si>
    <r>
      <t>m</t>
    </r>
    <r>
      <rPr>
        <b/>
        <vertAlign val="superscript"/>
        <sz val="6"/>
        <rFont val="Verdana"/>
        <family val="2"/>
      </rPr>
      <t>2</t>
    </r>
  </si>
  <si>
    <t>I0728</t>
  </si>
  <si>
    <t>COMPRESSOR DE AR 250 PCM (CHP)</t>
  </si>
  <si>
    <t>I0769</t>
  </si>
  <si>
    <t>ROMPEDOR PNEUMÁTICO (CHP)</t>
  </si>
  <si>
    <t>I2391</t>
  </si>
  <si>
    <t>PEDREIRO</t>
  </si>
  <si>
    <t>I0106</t>
  </si>
  <si>
    <t>AREIA ASFÁLTICA USINADA A QUENTE - AAUQ</t>
  </si>
  <si>
    <t>T</t>
  </si>
  <si>
    <t>I0724</t>
  </si>
  <si>
    <t>COMPACTADOR DE PLACA VIBRATÓRIA HP 4 (CHP)</t>
  </si>
  <si>
    <t>I0445</t>
  </si>
  <si>
    <t>CALCETEIRO</t>
  </si>
  <si>
    <t>I0108</t>
  </si>
  <si>
    <t>AREIA GROSSA</t>
  </si>
  <si>
    <t>I0725</t>
  </si>
  <si>
    <t>COMPACTADOR DE PLACA VIBRATÓRIA HP 7 (CHP)</t>
  </si>
  <si>
    <t>I0726</t>
  </si>
  <si>
    <t>COMPACTADOR LISO TANDEM AUTOPROPELIDO (CHP)</t>
  </si>
  <si>
    <t>INSUMO PMS-0130</t>
  </si>
  <si>
    <t>INSUMO PMS-0131</t>
  </si>
  <si>
    <t>INSUMO PMS-0132</t>
  </si>
  <si>
    <t>INSUMO PMS-0133</t>
  </si>
  <si>
    <t>INSUMO PMS-0134</t>
  </si>
  <si>
    <t>INSUMO PMS-0135</t>
  </si>
  <si>
    <t xml:space="preserve"> </t>
  </si>
  <si>
    <t>Instalação de Projetor em LED subaquático - IP 68</t>
  </si>
  <si>
    <t>Instalação de Projetor em LED Subaquatico ou Submerso - IP 68 - Até 70 W</t>
  </si>
  <si>
    <t>Instalação de projetores RGB</t>
  </si>
  <si>
    <t>Instalação de Equipamento de Telegestão - Controlador</t>
  </si>
  <si>
    <t>Instalação de Equipamento de Telegestão - Concentrador</t>
  </si>
  <si>
    <t>Instalação de ornamentacao natalina em poste, Braço de Iluminação pública, ou apoiado em fachadas de edifícios, com estrutura metalica em vergalhões soldados conforme desenho indicativo.</t>
  </si>
  <si>
    <t>Instalação de ornamentacao natalina em poste, Braço de Iluminação pública, ou apoiado em fachadas de edifícios, com estrutura metalica em vergalhões soldados conforme desenho indicativo - Sistema a LED com alternancias de cores.</t>
  </si>
  <si>
    <t>Instalação de conjuntos decorativos de microlampadas ou Led´s em arvore.</t>
  </si>
  <si>
    <t>Instalação de conjuntos decorativos de microlampadas ou Led´s em arvore - Sistema a LED com alternancias de cores.</t>
  </si>
  <si>
    <t>Instalação de mangueira luminosa com 50 m para ornatos natalinos</t>
  </si>
  <si>
    <t>Instalação de mangueira luminosa com 50m para ornatos natalinos - Sistema a LED com alternancias de cores.</t>
  </si>
  <si>
    <t>Instalação de cordao luminoso com 200 micro lampadas ou Led´s paraornatos natalinos</t>
  </si>
  <si>
    <t>B.60.a</t>
  </si>
  <si>
    <t>Instalação de aparelho de embutir - Iluminação de fachadas (Não inclui cabeamento)</t>
  </si>
  <si>
    <t>LED até 35 W - Embutir /  Iluminação de fachadas</t>
  </si>
  <si>
    <t>LED &gt; 35 W até 70 W - Embutir /  Iluminação de fachadas</t>
  </si>
  <si>
    <t>LED &gt; 70 W até 120 W - Embutir /  Iluminação de fachadas</t>
  </si>
  <si>
    <t xml:space="preserve"> LED acima de 120 W - Embutir /  Iluminação de fachadas</t>
  </si>
  <si>
    <t>Instalação de Projetor RGB com Software de controle</t>
  </si>
  <si>
    <t>Instalação de Equipamento de Telegestão - SOFTWARE</t>
  </si>
  <si>
    <t>A.1.1</t>
  </si>
  <si>
    <t>OFICIAL ELETRICISTA</t>
  </si>
  <si>
    <t>I0149</t>
  </si>
  <si>
    <t>UNID</t>
  </si>
  <si>
    <t>PREÇO (R$)</t>
  </si>
  <si>
    <t>LÂMPADA DE VAPOR DE SÓDIO - POTÊNCIA 70 W</t>
  </si>
  <si>
    <t>LÂMPADA DE VAPOR DE SÓDIO - POTÊNCIA 150 W</t>
  </si>
  <si>
    <t>LÂMPADA DE VAPOR DE SÓDIO - POTÊNCIA 250 W</t>
  </si>
  <si>
    <t>LÂMPADA DE VAPOR DE SÓDIO - POTÊNCIA 400 W</t>
  </si>
  <si>
    <t>REATOR PARA LÂMPADA DE VS - POTÊNCIA 70 W</t>
  </si>
  <si>
    <t>REATOR PARA LÂMPADA DE VS  - POTÊNCIA 150 W</t>
  </si>
  <si>
    <t>REATOR PARA LÂMPADA DE VS  - POTÊNCIA 250 W</t>
  </si>
  <si>
    <t>Luminária decorativa - Sistema a LED, com potencia até 70W</t>
  </si>
  <si>
    <t>Projetor RGB</t>
  </si>
  <si>
    <t>Mangueira Luminosa 50 m - Sistema a LED</t>
  </si>
  <si>
    <t>Conjunto decorativo de microlampadas ou Led´s - Sistema a LED com alternancias de cores.</t>
  </si>
  <si>
    <t>Controlador para Telegestão</t>
  </si>
  <si>
    <t>Concentrador para Telegestão</t>
  </si>
  <si>
    <t>PL</t>
  </si>
  <si>
    <t>TOTAL GERAL COM BDI</t>
  </si>
  <si>
    <t>VALOR BDI</t>
  </si>
  <si>
    <t xml:space="preserve">      BDI         </t>
  </si>
  <si>
    <t>Disponibilidade de turma leve, com veículo leve, por hora</t>
  </si>
  <si>
    <t>4.1 COMUNICAÇÃO OPERACIONAL</t>
  </si>
  <si>
    <t>B.3.a</t>
  </si>
  <si>
    <t>B.3.b</t>
  </si>
  <si>
    <t>B.16.a</t>
  </si>
  <si>
    <t>B.16.b</t>
  </si>
  <si>
    <t>B.18</t>
  </si>
  <si>
    <t>Serviços de Plaquetamento e Georeferenciamento</t>
  </si>
  <si>
    <t>B.23.a</t>
  </si>
  <si>
    <t>B.33.a</t>
  </si>
  <si>
    <t>B.33.b</t>
  </si>
  <si>
    <t>B.42</t>
  </si>
  <si>
    <t>B.42.a</t>
  </si>
  <si>
    <t>B.42.b</t>
  </si>
  <si>
    <t>B.43</t>
  </si>
  <si>
    <t>B.43.a</t>
  </si>
  <si>
    <t>B.43.b</t>
  </si>
  <si>
    <t>B.44</t>
  </si>
  <si>
    <t>B.44.a</t>
  </si>
  <si>
    <t>B.45</t>
  </si>
  <si>
    <t>B.45.a</t>
  </si>
  <si>
    <t>B.46</t>
  </si>
  <si>
    <t>B.46.a</t>
  </si>
  <si>
    <t>B.47</t>
  </si>
  <si>
    <t>B.47.a</t>
  </si>
  <si>
    <t>B.48</t>
  </si>
  <si>
    <t>B.48.a</t>
  </si>
  <si>
    <t>B.48.b</t>
  </si>
  <si>
    <t>B.52.b</t>
  </si>
  <si>
    <t>B.52.c</t>
  </si>
  <si>
    <t>B.53.a</t>
  </si>
  <si>
    <t>B.44.b</t>
  </si>
  <si>
    <t>B.51.b</t>
  </si>
  <si>
    <t>B.52.d</t>
  </si>
  <si>
    <t>B.52.e</t>
  </si>
  <si>
    <t>B.52.f</t>
  </si>
  <si>
    <t>B.52.g</t>
  </si>
  <si>
    <t>B.18.a</t>
  </si>
  <si>
    <t>CONTROLADOR PARA TELEGESTÃO</t>
  </si>
  <si>
    <t>CONCENTRADOR PARA TELEGESTÃO</t>
  </si>
  <si>
    <t>Software para Telegestão</t>
  </si>
  <si>
    <t>I8587</t>
  </si>
  <si>
    <t>TÉCNICO DE NÍVEL MÉDIO</t>
  </si>
  <si>
    <t>SOFTWARE DE TELEGESTÃO</t>
  </si>
  <si>
    <t>10m X 200kg</t>
  </si>
  <si>
    <t>7m X 100kg</t>
  </si>
  <si>
    <t>POSTE CONCRETO RC 7/100 KG</t>
  </si>
  <si>
    <t>POSTE CONCRETO RC 10/200 KG</t>
  </si>
  <si>
    <t>00005054</t>
  </si>
  <si>
    <t>POSTE CONCRETO RC 12/200 KG</t>
  </si>
  <si>
    <t>00005045</t>
  </si>
  <si>
    <t>00005055</t>
  </si>
  <si>
    <t>00005038</t>
  </si>
  <si>
    <t>POSTE DUPLO T - 9X150 Kg</t>
  </si>
  <si>
    <t>00005033</t>
  </si>
  <si>
    <t>POSTE DE CONCRETO DUPLO T - 9X300 Kg</t>
  </si>
  <si>
    <t>00012378</t>
  </si>
  <si>
    <t>Poste cônico contínuo reto em aço galvanizado - Flangeado 6 M</t>
  </si>
  <si>
    <t>00014165</t>
  </si>
  <si>
    <t>Poste cônico contínuo reto em aço galvanizado - Flangeado  9 M</t>
  </si>
  <si>
    <t>LUMINÁRIA LED até 35W,DISPOSITIVO DE PROTEÇÃO CONTRA SURTOS ELÉTRICOS DE ATÉ 10KA, GRAU DE PROTEÇÃO IP≥67, RESISTÊNCIA A IMPACTO C/ IK MÍNIMO 08, ALIMENTAÇÃO 100-280V, 50-60HZ, FATOR DE POTÊNCIA ≥0,92, TEMPERATURA DE COR DE 4.000K A 6.800K , MODELO DE EMBUTIR</t>
  </si>
  <si>
    <t>LUMINÁRIA LED &gt; 35 W até 70 W,DISPOSITIVO DE PROTEÇÃO CONTRA SURTOS ELÉTRICOS DE ATÉ 10KA, GRAU DE PROTEÇÃO IP≥67, RESISTÊNCIA A IMPACTO C/ IK MÍNIMO 08, ALIMENTAÇÃO 100-280V, 50-60HZ, FATOR DE POTÊNCIA ≥0,92, TEMPERATURA DE COR DE 4.000K A 6.800K , MODELO DE EMBUTIR</t>
  </si>
  <si>
    <t>LUMINÁRIA LED  &gt; 70 W até 120 W,DISPOSITIVO DE PROTEÇÃO CONTRA SURTOS ELÉTRICOS DE ATÉ 10KA, GRAU DE PROTEÇÃO IP≥67, RESISTÊNCIA A IMPACTO C/ IK MÍNIMO 08, ALIMENTAÇÃO 100-280V, 50-60HZ, FATOR DE POTÊNCIA ≥0,92, TEMPERATURA DE COR DE 4.000K A 6.800K , MODELO DE EMBUTIR</t>
  </si>
  <si>
    <t>LUMINÁRIA LED acima de 120 W,DISPOSITIVO DE PROTEÇÃO CONTRA SURTOS ELÉTRICOS DE ATÉ 10KA, GRAU DE PROTEÇÃO IP≥67, RESISTÊNCIA A IMPACTO C/ IK MÍNIMO 08, ALIMENTAÇÃO 100-280V, 50-60HZ, FATOR DE POTÊNCIA ≥0,92, TEMPERATURA DE COR DE 4.000K A 6.800K , MODELO DE EMBUTIR</t>
  </si>
  <si>
    <t>Projetor de embutir até 35 W</t>
  </si>
  <si>
    <t>Projetor de embutir &gt; 35 e até 70 W</t>
  </si>
  <si>
    <t>Projetor de embutir &gt; 70 W até 120 W</t>
  </si>
  <si>
    <t>Projetor de embutir  acima de 120 W</t>
  </si>
  <si>
    <t>Ornamentação Natalina - Sistema LED</t>
  </si>
  <si>
    <t>Cordao luminoso com 200 micro lampadas para ornatos natalinos -Sistema a LED com alternancias de cores.</t>
  </si>
  <si>
    <t>Cordao luminoso com 200 micro lampadas para ornatos natalinos - Sistema a LED com alternancias de cores.</t>
  </si>
  <si>
    <t>Instalação de cordao luminoso com 200 micro lampadas ou Led´s paraornatos natalinos - Sistema a LED com alternancias de cores.</t>
  </si>
  <si>
    <t>B.47.b</t>
  </si>
  <si>
    <t>B.47.c</t>
  </si>
  <si>
    <t>B.47.d</t>
  </si>
  <si>
    <t>B.47.e</t>
  </si>
  <si>
    <t>Ampliação e Eficientização do Sistema de Iluminação Pública (IP) com Instalação de luminária em LED em braços ou suportes em topo de poste (com fornecimento do material )</t>
  </si>
  <si>
    <t>Luminária LED até 35W</t>
  </si>
  <si>
    <t>Luminária LED &gt; 35 - 50W</t>
  </si>
  <si>
    <t>Luminária LED &gt; 50 - 100W</t>
  </si>
  <si>
    <t>Luminária LED &gt; 100 - 150W</t>
  </si>
  <si>
    <t>Luminária LED &gt; 150 - 200W</t>
  </si>
  <si>
    <t xml:space="preserve">Luminária LED &gt; 200W </t>
  </si>
  <si>
    <t>B.47.f</t>
  </si>
  <si>
    <t>B.61</t>
  </si>
  <si>
    <t>B.61.a</t>
  </si>
  <si>
    <t>Instalação de Luminária Autosustentável - Energia Solar</t>
  </si>
  <si>
    <t>B.60.b</t>
  </si>
  <si>
    <t>B.60.c</t>
  </si>
  <si>
    <t>Luminária LED - 40 W</t>
  </si>
  <si>
    <t>Luminária LED - 60 W</t>
  </si>
  <si>
    <t>Luminária LED - 80 W</t>
  </si>
  <si>
    <t>LUMINÁRIA OU PROJETOR LED 40 W - Auto sustentável com geração solar incorporada</t>
  </si>
  <si>
    <t>LUMINÁRIA OU PROJETOR LED 60 W - Auto sustentável com geração solar incorporada</t>
  </si>
  <si>
    <t>LUMINÁRIA OU PROJETOR LED 80 W - Auto sustentável com geração solar incorporada</t>
  </si>
  <si>
    <t>COMPOSIÇÃO PMC-001</t>
  </si>
  <si>
    <t>INSUMO PMC-101</t>
  </si>
  <si>
    <t>INSUMO PMC-102</t>
  </si>
  <si>
    <t>INSUMO PMC-103</t>
  </si>
  <si>
    <t>INSUMO PMC-104</t>
  </si>
  <si>
    <t>INSUMO PMC-105</t>
  </si>
  <si>
    <t>INSUMO PMC-0004</t>
  </si>
  <si>
    <t>INSUMO PMC-0005</t>
  </si>
  <si>
    <t>INSUMO PMC-0006</t>
  </si>
  <si>
    <t>INSUMO PMC-0007</t>
  </si>
  <si>
    <t>INSUMO PMC-0003</t>
  </si>
  <si>
    <t>INSUMO PMC-0049</t>
  </si>
  <si>
    <t>INSUMO PMC-0140</t>
  </si>
  <si>
    <t>INSUMO PMC-0141</t>
  </si>
  <si>
    <t>INSUMO PMC-121</t>
  </si>
  <si>
    <t>INSUMO PMC-0018</t>
  </si>
  <si>
    <t>INSUMO PMC-0019</t>
  </si>
  <si>
    <t>INSUMO PMC-0010</t>
  </si>
  <si>
    <t>INSUMO PMC-0062</t>
  </si>
  <si>
    <t>INSUMO PMC-0063</t>
  </si>
  <si>
    <t>INSUMO PMC-0020</t>
  </si>
  <si>
    <t>INSUMO PMC-0016</t>
  </si>
  <si>
    <t>INSUMO PMC-0015</t>
  </si>
  <si>
    <t>INSUMO PMC-0050</t>
  </si>
  <si>
    <t>INSUMO PMC-0058</t>
  </si>
  <si>
    <t>INSUMO PMC-0060</t>
  </si>
  <si>
    <t>INSUMO PMC-0133</t>
  </si>
  <si>
    <t>INSUMO PMC-0134</t>
  </si>
  <si>
    <t>INSUMO PMC-0135</t>
  </si>
  <si>
    <t>INSUMO PMC-0044</t>
  </si>
  <si>
    <t>INSUMO PMC-0051</t>
  </si>
  <si>
    <t>INSUMO PMC-0045</t>
  </si>
  <si>
    <t>INSUMO PMC-0047</t>
  </si>
  <si>
    <t>INSUMO PMC-0136</t>
  </si>
  <si>
    <t>INSUMO PMC-0137</t>
  </si>
  <si>
    <t>INSUMO PMC-0138</t>
  </si>
  <si>
    <t>INSUMO PMC-0121</t>
  </si>
  <si>
    <t>INSUMO PMC-0022</t>
  </si>
  <si>
    <t>INSUMO PMC-0023</t>
  </si>
  <si>
    <t>INSUMO PMC-0024</t>
  </si>
  <si>
    <t>INSUMO PMC-0025</t>
  </si>
  <si>
    <t>INSUMO PMC-0026</t>
  </si>
  <si>
    <t>INSUMO PMC-0046</t>
  </si>
  <si>
    <t>INSUMO PMC-0057</t>
  </si>
  <si>
    <t>INSUMO PMC-0064</t>
  </si>
  <si>
    <t>INSUMO PMC-0065</t>
  </si>
  <si>
    <t>INSUMO PMC-0066</t>
  </si>
  <si>
    <t>INSUMO PMC-0067</t>
  </si>
  <si>
    <t>INSUMO PMC-0068</t>
  </si>
  <si>
    <t>INSUMO PMC-0069</t>
  </si>
  <si>
    <t>INSUMO PMC-0070</t>
  </si>
  <si>
    <t>INSUMO PMC-0101</t>
  </si>
  <si>
    <t>INSUMO PMC-0102</t>
  </si>
  <si>
    <t>INSUMO PMC-0103</t>
  </si>
  <si>
    <t>INSUMO PMC-0104</t>
  </si>
  <si>
    <t>INSUMO PMC-0105</t>
  </si>
  <si>
    <t>INSUMO PMC-0109</t>
  </si>
  <si>
    <t>INSUMO PMC-0120</t>
  </si>
  <si>
    <t>INSUMO PMC-0130</t>
  </si>
  <si>
    <t>INSUMO PMC-0131</t>
  </si>
  <si>
    <t>INSUMO PMC-0132</t>
  </si>
  <si>
    <t>INSUMO PMC-0210</t>
  </si>
  <si>
    <t>INSUMO PMC-0211</t>
  </si>
  <si>
    <t>INSUMO PMC-0212</t>
  </si>
  <si>
    <t>INSUMO PMC-0213</t>
  </si>
  <si>
    <t>INSUMO PMC-0214</t>
  </si>
  <si>
    <t>INSUMO PMC-0215</t>
  </si>
  <si>
    <t>INSUMO PMC-0216</t>
  </si>
  <si>
    <t>INSUMO PMC-0217</t>
  </si>
  <si>
    <t>INSUMO PMC-0218</t>
  </si>
  <si>
    <t>INSUMO PMC-0219</t>
  </si>
  <si>
    <t>INSUMO PMC-0220</t>
  </si>
  <si>
    <t>INSUMO PMC-0221</t>
  </si>
  <si>
    <t>INSUMO PMC-0222</t>
  </si>
  <si>
    <t>INSUMO PMC-0223</t>
  </si>
  <si>
    <t>INSUMO PMC-0224</t>
  </si>
  <si>
    <t>INSUMO PMC-0225</t>
  </si>
  <si>
    <t>INSUMO PMC-0226</t>
  </si>
  <si>
    <t>INSUMO PMC-0227</t>
  </si>
  <si>
    <t>INSUMO PMC-0228</t>
  </si>
  <si>
    <t>INSUMO PMC-0229</t>
  </si>
  <si>
    <t>INSUMO PMC-0230</t>
  </si>
  <si>
    <t>INSUMO PMC-0231</t>
  </si>
  <si>
    <t>INSUMO PMC-0232</t>
  </si>
  <si>
    <t>INSUMO PMC-0233</t>
  </si>
  <si>
    <t>INSUMO PMC-0234</t>
  </si>
  <si>
    <t>INSUMO PMC-0235</t>
  </si>
  <si>
    <t>INSUMO PMC-0236</t>
  </si>
  <si>
    <t>INSUMO PMC-0237</t>
  </si>
  <si>
    <t>INSUMO PMC-0238</t>
  </si>
  <si>
    <t>INSUMO PMC-0239</t>
  </si>
  <si>
    <t>INSUMO PMC-0240</t>
  </si>
  <si>
    <t>INSUMO PMC-0241</t>
  </si>
  <si>
    <t>INSUMO PMC-0242</t>
  </si>
  <si>
    <t>INSUMO PMC-0243</t>
  </si>
  <si>
    <t>INSUMO PMC-0244</t>
  </si>
  <si>
    <t>INSUMO PMC-0245</t>
  </si>
  <si>
    <t>INSUMO PMC-0246</t>
  </si>
  <si>
    <t>INSUMO PMC-0247</t>
  </si>
  <si>
    <t>INSUMO PMC-0248</t>
  </si>
  <si>
    <t>INSUMO PMC-0249</t>
  </si>
  <si>
    <t>INSUMO PMC-0250</t>
  </si>
  <si>
    <t>INSUMO PMC-0251</t>
  </si>
  <si>
    <t>INSUMO PMC-0252</t>
  </si>
  <si>
    <t>INSUMO PMC-0253</t>
  </si>
  <si>
    <t>INSUMO PMC-0254</t>
  </si>
  <si>
    <t>INSUMO PMC-0255</t>
  </si>
  <si>
    <t>INSUMO PMC-0256</t>
  </si>
  <si>
    <t>INSUMO PMC-0257</t>
  </si>
  <si>
    <t>INSUMO PMC-0258</t>
  </si>
  <si>
    <t>INSUMO PMC-0259</t>
  </si>
  <si>
    <t>INSUMO PMC-0260</t>
  </si>
  <si>
    <t>INSUMO PMC-0261</t>
  </si>
  <si>
    <t>INSUMO PMC-0262</t>
  </si>
  <si>
    <t>INSUMO PMC-0263</t>
  </si>
  <si>
    <t>INSUMO PMC-0264</t>
  </si>
  <si>
    <t>INSUMO PMC-0265</t>
  </si>
  <si>
    <t>INSUMO PMC-0266</t>
  </si>
  <si>
    <t>INSUMO PMC-0267</t>
  </si>
  <si>
    <t>INSUMO PMC-0268</t>
  </si>
  <si>
    <t>INSUMO PMC-0269</t>
  </si>
  <si>
    <t>INSUMO PMC-0270</t>
  </si>
  <si>
    <t>INSUMO PMC-0271</t>
  </si>
  <si>
    <t>INSUMO PMC-0272</t>
  </si>
  <si>
    <t>INSUMO PMC-0273</t>
  </si>
  <si>
    <t>INSUMO PMC-0274</t>
  </si>
  <si>
    <t>INSUMO PMC-0275</t>
  </si>
  <si>
    <t>INSUMO PMC-0276</t>
  </si>
  <si>
    <t>INSUMO PMC-0277</t>
  </si>
  <si>
    <t>INSUMO PMC-0278</t>
  </si>
  <si>
    <t>INSUMO PMC-0279</t>
  </si>
  <si>
    <t>INSUMO PMC-0280</t>
  </si>
  <si>
    <t>INSUMO PMC-0281</t>
  </si>
  <si>
    <t>INSUMO PMC-0282</t>
  </si>
  <si>
    <t>INSUMO PMC-0283</t>
  </si>
  <si>
    <t>INSUMO PMC-0284</t>
  </si>
  <si>
    <t>INSUMO PMC-0285</t>
  </si>
  <si>
    <t>INSUMO PMC-0286</t>
  </si>
  <si>
    <t>INSUMO PMC-0287</t>
  </si>
  <si>
    <t>INSUMO PMC-0288</t>
  </si>
  <si>
    <t>INSUMO PMC-0289</t>
  </si>
  <si>
    <t>INSUMO PMC-0290</t>
  </si>
  <si>
    <t>INSUMO PMC-0291</t>
  </si>
  <si>
    <t>INSUMO PMC-0292</t>
  </si>
  <si>
    <t>INSUMO PMC-0293</t>
  </si>
  <si>
    <t>INSUMO PMC-0294</t>
  </si>
  <si>
    <t>INSUMO PMC-0295</t>
  </si>
  <si>
    <t>INSUMO PMC-0296</t>
  </si>
  <si>
    <t>INSUMO PMC-0297</t>
  </si>
  <si>
    <t>INSUMO PMC-0298</t>
  </si>
  <si>
    <t>I2510</t>
  </si>
  <si>
    <t>ENCARREGADO DE SERVIÇOS</t>
  </si>
  <si>
    <t>TOTAL CONTRATADO</t>
  </si>
  <si>
    <t>quadro</t>
  </si>
  <si>
    <t>COMPOSIÇÃO PMC-004</t>
  </si>
  <si>
    <t>PARQUE DE ILUMINAÇÃO PÚBLICA DO MUNICÍPIO : 4.000 Pontos de IP ( Base 12 meses - 48.000 IP )</t>
  </si>
  <si>
    <t>FÓRMULA ADOTADA - BDI = 28,22% DE (SUBTOTAL ITEM1 + SUBTOTAL ITEM 2 + SUBTOTAL ITEM 3 + SUBTOTAL ITEM 4 + SUBTOTAL ITEM 5)</t>
  </si>
  <si>
    <t xml:space="preserve">SEINFRA V024.1 (DESONERADA)/PREFEITURA DE CAICÓ-RN  </t>
  </si>
  <si>
    <t>PREFEITURA DE CAICÓ-RN</t>
  </si>
  <si>
    <t>SEINFRA V024.1 (DESONERADA)/SINAPI OUT/16 (DESONERADA)/PREFEITURA DE CAICÓ-RN</t>
  </si>
  <si>
    <t>SEINFRA V024.1 (DESONERADA)/PREFEITURA DE CAICÓ-RN</t>
  </si>
  <si>
    <t>BDI (R$) = ARRED (TOTAL SIMPLES R$ + ENCARGOS SOCIAIS R$) x 0,2870;2)</t>
  </si>
  <si>
    <t>Isolador roldana de porcelana uso em baixa tensão</t>
  </si>
  <si>
    <t>REFERÊNCIA : 06/2017</t>
  </si>
  <si>
    <r>
      <t>PREFEITURA MUNICIPAL DE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CAICÓ
GERENCIAMENTO DO SISTEMA DE ILUMINAÇÃO PÚBLICA
ORÇAMENTO BÁSICO </t>
    </r>
  </si>
  <si>
    <t>PREFEITURA MUNICIPAL DE CAICÓ</t>
  </si>
  <si>
    <t>COMPOSIÇÃO EPI</t>
  </si>
  <si>
    <t xml:space="preserve">SECRETARIA MUNICIPAL DE INFRAESTRUTURA E SERVIÇOS URBANOS </t>
  </si>
  <si>
    <t>PREFEITURA MUNICIPAL DE CAICO</t>
  </si>
  <si>
    <t xml:space="preserve">TABELA DE INSUMOS </t>
  </si>
  <si>
    <t xml:space="preserve">PREFEITURA MUNICIPAL DE CAICO </t>
  </si>
  <si>
    <t>BASE CALCULOS - PLANILHA ORÇAMENTÁRIA</t>
  </si>
  <si>
    <t xml:space="preserve">CRONOGRAMA FÍSICO-FINANCEIRO </t>
  </si>
  <si>
    <t>SECRETARIA MUNICIPAL DE INFRAESTRUTURA E SERVIÇOS URBANOS</t>
  </si>
  <si>
    <t>RUTH DE ARAÚJO FERREIRA</t>
  </si>
  <si>
    <t>AUTORA</t>
  </si>
  <si>
    <t xml:space="preserve">RUTH DE ARAÚJO FERREIRA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</si>
</sst>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;\-&quot;R$&quot;#,##0.00"/>
    <numFmt numFmtId="165" formatCode="_(* #,##0.00_);_(* \(#,##0.00\);_(* &quot;-&quot;??_);_(@_)"/>
    <numFmt numFmtId="166" formatCode="_-* #,##0_-;\-* #,##0_-;_-* &quot;-&quot;??_-;_-@_-"/>
    <numFmt numFmtId="167" formatCode="0.0"/>
    <numFmt numFmtId="168" formatCode="0.0000"/>
    <numFmt numFmtId="169" formatCode="[$-416]mmm\-yy;@"/>
    <numFmt numFmtId="170" formatCode="&quot;R$&quot;\ #,##0.00"/>
    <numFmt numFmtId="171" formatCode="#,##0.00\ ;&quot; (&quot;#,##0.00\);&quot; -&quot;#\ ;@\ "/>
    <numFmt numFmtId="172" formatCode="&quot; R$ &quot;#,##0.00\ ;&quot; R$ (&quot;#,##0.00\);&quot; R$ -&quot;#\ ;@\ "/>
    <numFmt numFmtId="173" formatCode="_(* #,##0.0000_);_(* \(#,##0.0000\);_(* &quot;-&quot;??_);_(@_)"/>
    <numFmt numFmtId="174" formatCode="0.00000"/>
    <numFmt numFmtId="175" formatCode="_-[$R$-416]\ * #,##0.00_-;\-[$R$-416]\ * #,##0.00_-;_-[$R$-416]\ * &quot;-&quot;??_-;_-@_-"/>
    <numFmt numFmtId="176" formatCode="_-[$R$-416]* #,##0.00_-;\-[$R$-416]* #,##0.00_-;_-[$R$-416]* &quot;-&quot;??_-;_-@_-"/>
    <numFmt numFmtId="177" formatCode="[$R$-416]\ #,##0.00;\-[$R$-416]\ #,##0.00"/>
    <numFmt numFmtId="178" formatCode="&quot;R$&quot;#,##0.00"/>
    <numFmt numFmtId="179" formatCode="_-&quot;R$ &quot;* #,##0.00_-;&quot;-R$ &quot;* #,##0.00_-;_-&quot;R$ &quot;* \-??_-;_-@_-"/>
    <numFmt numFmtId="180" formatCode="_(&quot;R$ &quot;* #,##0.00_);_(&quot;R$ &quot;* \(#,##0.00\);_(&quot;R$ &quot;* \-??_);_(@_)"/>
    <numFmt numFmtId="181" formatCode="_-* #,##0.00_-;\-* #,##0.00_-;_-* \-??_-;_-@_-"/>
    <numFmt numFmtId="182" formatCode="#,##0_ ;\-#,##0\ "/>
    <numFmt numFmtId="183" formatCode="#,##0.00000"/>
  </numFmts>
  <fonts count="5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indexed="8"/>
      <name val="Arial MT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0.5"/>
      <color indexed="8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name val="Verdana"/>
      <family val="2"/>
    </font>
    <font>
      <sz val="6"/>
      <name val="Verdana"/>
      <family val="2"/>
    </font>
    <font>
      <b/>
      <sz val="12"/>
      <color rgb="FF000000"/>
      <name val="Times New Roman"/>
      <family val="1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color indexed="10"/>
      <name val="Geneva"/>
      <family val="2"/>
    </font>
    <font>
      <sz val="11"/>
      <name val="Calibri"/>
      <family val="2"/>
    </font>
    <font>
      <b/>
      <sz val="9"/>
      <name val="Segoe UI"/>
      <family val="2"/>
    </font>
    <font>
      <sz val="9"/>
      <name val="Segoe UI"/>
      <family val="2"/>
    </font>
    <font>
      <sz val="9"/>
      <name val="Tahoma"/>
      <family val="2"/>
    </font>
    <font>
      <b/>
      <vertAlign val="superscript"/>
      <sz val="6"/>
      <name val="Arial"/>
      <family val="2"/>
    </font>
    <font>
      <b/>
      <sz val="6"/>
      <color rgb="FF000000"/>
      <name val="Arial"/>
      <family val="2"/>
    </font>
    <font>
      <b/>
      <vertAlign val="superscript"/>
      <sz val="6"/>
      <name val="Verdana"/>
      <family val="2"/>
    </font>
    <font>
      <b/>
      <sz val="8"/>
      <color indexed="12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rgb="FFFF0000"/>
      <name val="Arial"/>
      <family val="2"/>
    </font>
    <font>
      <b/>
      <sz val="12"/>
      <color theme="0"/>
      <name val="Calibri"/>
      <family val="2"/>
      <scheme val="minor"/>
    </font>
    <font>
      <b/>
      <sz val="8"/>
      <name val="Calibri"/>
      <family val="2"/>
    </font>
  </fonts>
  <fills count="1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93">
    <border>
      <left/>
      <right/>
      <top/>
      <bottom/>
      <diagonal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medium"/>
      <top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thin"/>
      <right style="thin"/>
      <top style="thin"/>
      <bottom/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/>
      <right/>
      <top style="thin">
        <color indexed="8"/>
      </top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9" fontId="3" fillId="0" borderId="0">
      <alignment/>
      <protection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1" fontId="1" fillId="0" borderId="0" applyFill="0" applyBorder="0" applyAlignment="0" applyProtection="0"/>
    <xf numFmtId="172" fontId="1" fillId="0" borderId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6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9" fontId="26" fillId="0" borderId="0" applyFill="0" applyBorder="0" applyAlignment="0" applyProtection="0"/>
    <xf numFmtId="181" fontId="26" fillId="0" borderId="0" applyFill="0" applyBorder="0" applyAlignment="0" applyProtection="0"/>
    <xf numFmtId="0" fontId="1" fillId="0" borderId="0">
      <alignment/>
      <protection/>
    </xf>
    <xf numFmtId="181" fontId="26" fillId="0" borderId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651">
    <xf numFmtId="0" fontId="0" fillId="0" borderId="0" xfId="0"/>
    <xf numFmtId="0" fontId="0" fillId="0" borderId="0" xfId="0" applyAlignment="1">
      <alignment horizontal="center"/>
    </xf>
    <xf numFmtId="43" fontId="1" fillId="0" borderId="1" xfId="23" applyNumberFormat="1" applyFont="1" applyBorder="1"/>
    <xf numFmtId="43" fontId="1" fillId="0" borderId="1" xfId="25" applyNumberFormat="1" applyBorder="1">
      <alignment/>
      <protection/>
    </xf>
    <xf numFmtId="9" fontId="1" fillId="0" borderId="1" xfId="24" applyFont="1" applyBorder="1"/>
    <xf numFmtId="43" fontId="1" fillId="0" borderId="2" xfId="25" applyNumberFormat="1" applyBorder="1">
      <alignment/>
      <protection/>
    </xf>
    <xf numFmtId="165" fontId="6" fillId="0" borderId="2" xfId="26" applyFont="1" applyBorder="1" applyAlignment="1">
      <alignment horizontal="center" vertical="center"/>
    </xf>
    <xf numFmtId="43" fontId="1" fillId="0" borderId="2" xfId="23" applyNumberFormat="1" applyFont="1" applyBorder="1"/>
    <xf numFmtId="43" fontId="1" fillId="0" borderId="3" xfId="25" applyNumberFormat="1" applyBorder="1">
      <alignment/>
      <protection/>
    </xf>
    <xf numFmtId="10" fontId="1" fillId="0" borderId="1" xfId="24" applyNumberFormat="1" applyFont="1" applyBorder="1"/>
    <xf numFmtId="166" fontId="1" fillId="0" borderId="2" xfId="25" applyNumberFormat="1" applyBorder="1" applyAlignment="1">
      <alignment horizontal="center"/>
      <protection/>
    </xf>
    <xf numFmtId="10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 vertical="center" wrapText="1"/>
    </xf>
    <xf numFmtId="1" fontId="7" fillId="0" borderId="4" xfId="0" applyNumberFormat="1" applyFont="1" applyBorder="1" applyAlignment="1" applyProtection="1">
      <alignment horizontal="center" vertical="center" wrapText="1"/>
      <protection locked="0"/>
    </xf>
    <xf numFmtId="1" fontId="7" fillId="0" borderId="5" xfId="0" applyNumberFormat="1" applyFont="1" applyBorder="1" applyAlignment="1" applyProtection="1">
      <alignment horizontal="left" vertical="center" wrapText="1"/>
      <protection locked="0"/>
    </xf>
    <xf numFmtId="167" fontId="7" fillId="0" borderId="5" xfId="0" applyNumberFormat="1" applyFont="1" applyBorder="1" applyAlignment="1" applyProtection="1">
      <alignment horizontal="center" vertical="center" wrapText="1"/>
      <protection locked="0"/>
    </xf>
    <xf numFmtId="168" fontId="7" fillId="0" borderId="2" xfId="0" applyNumberFormat="1" applyFont="1" applyBorder="1" applyAlignment="1" applyProtection="1">
      <alignment horizontal="center" vertical="center" wrapText="1"/>
      <protection locked="0"/>
    </xf>
    <xf numFmtId="1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7" xfId="0" applyNumberFormat="1" applyFont="1" applyBorder="1" applyAlignment="1" applyProtection="1">
      <alignment horizontal="center" vertical="center" wrapText="1"/>
      <protection locked="0"/>
    </xf>
    <xf numFmtId="1" fontId="7" fillId="0" borderId="2" xfId="0" applyNumberFormat="1" applyFont="1" applyBorder="1" applyAlignment="1" applyProtection="1">
      <alignment horizontal="left" vertical="center" wrapText="1"/>
      <protection locked="0"/>
    </xf>
    <xf numFmtId="167" fontId="7" fillId="0" borderId="2" xfId="0" applyNumberFormat="1" applyFont="1" applyBorder="1" applyAlignment="1" applyProtection="1">
      <alignment horizontal="center" vertical="center" wrapText="1"/>
      <protection locked="0"/>
    </xf>
    <xf numFmtId="1" fontId="7" fillId="0" borderId="6" xfId="0" applyNumberFormat="1" applyFont="1" applyBorder="1" applyAlignment="1">
      <alignment horizontal="center" vertical="center" wrapText="1"/>
    </xf>
    <xf numFmtId="1" fontId="7" fillId="0" borderId="8" xfId="0" applyNumberFormat="1" applyFont="1" applyBorder="1" applyAlignment="1" applyProtection="1">
      <alignment horizontal="center" vertical="center" wrapText="1"/>
      <protection locked="0"/>
    </xf>
    <xf numFmtId="1" fontId="7" fillId="0" borderId="9" xfId="0" applyNumberFormat="1" applyFont="1" applyBorder="1" applyAlignment="1" applyProtection="1">
      <alignment horizontal="center" vertical="center" wrapText="1"/>
      <protection locked="0"/>
    </xf>
    <xf numFmtId="1" fontId="7" fillId="0" borderId="10" xfId="0" applyNumberFormat="1" applyFont="1" applyBorder="1" applyAlignment="1" applyProtection="1">
      <alignment horizontal="center" vertical="center" wrapText="1"/>
      <protection locked="0"/>
    </xf>
    <xf numFmtId="1" fontId="7" fillId="0" borderId="11" xfId="0" applyNumberFormat="1" applyFont="1" applyBorder="1" applyAlignment="1" applyProtection="1">
      <alignment horizontal="left" vertical="center" wrapText="1"/>
      <protection locked="0"/>
    </xf>
    <xf numFmtId="4" fontId="7" fillId="0" borderId="11" xfId="0" applyNumberFormat="1" applyFont="1" applyBorder="1" applyAlignment="1" applyProtection="1">
      <alignment horizontal="center" vertical="center" wrapText="1"/>
      <protection locked="0"/>
    </xf>
    <xf numFmtId="167" fontId="7" fillId="0" borderId="11" xfId="0" applyNumberFormat="1" applyFont="1" applyBorder="1" applyAlignment="1" applyProtection="1">
      <alignment horizontal="center" vertical="center" wrapText="1"/>
      <protection locked="0"/>
    </xf>
    <xf numFmtId="168" fontId="7" fillId="0" borderId="12" xfId="0" applyNumberFormat="1" applyFont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4" fontId="8" fillId="0" borderId="15" xfId="0" applyNumberFormat="1" applyFont="1" applyBorder="1" applyAlignment="1" applyProtection="1">
      <alignment horizontal="center" vertical="center" wrapText="1"/>
      <protection locked="0"/>
    </xf>
    <xf numFmtId="0" fontId="7" fillId="2" borderId="0" xfId="0" applyFont="1" applyFill="1" applyProtection="1">
      <protection locked="0"/>
    </xf>
    <xf numFmtId="0" fontId="4" fillId="2" borderId="0" xfId="0" applyFont="1" applyFill="1" applyAlignment="1">
      <alignment horizontal="center"/>
    </xf>
    <xf numFmtId="0" fontId="7" fillId="0" borderId="0" xfId="0" applyFont="1" applyProtection="1">
      <protection locked="0"/>
    </xf>
    <xf numFmtId="169" fontId="8" fillId="0" borderId="15" xfId="0" applyNumberFormat="1" applyFont="1" applyBorder="1" applyProtection="1">
      <protection locked="0"/>
    </xf>
    <xf numFmtId="39" fontId="4" fillId="0" borderId="16" xfId="22" applyNumberFormat="1" applyFont="1" applyFill="1" applyBorder="1" applyAlignment="1">
      <alignment horizontal="center" vertical="top" wrapText="1"/>
      <protection/>
    </xf>
    <xf numFmtId="39" fontId="4" fillId="0" borderId="16" xfId="22" applyNumberFormat="1" applyFont="1" applyFill="1" applyBorder="1" applyAlignment="1">
      <alignment horizontal="center" vertical="center"/>
      <protection/>
    </xf>
    <xf numFmtId="39" fontId="4" fillId="0" borderId="16" xfId="22" applyNumberFormat="1" applyFont="1" applyFill="1" applyBorder="1" applyAlignment="1">
      <alignment horizontal="center" vertical="center" wrapText="1"/>
      <protection/>
    </xf>
    <xf numFmtId="10" fontId="4" fillId="0" borderId="16" xfId="24" applyNumberFormat="1" applyFont="1" applyFill="1" applyBorder="1" applyAlignment="1">
      <alignment horizontal="center" vertical="center"/>
    </xf>
    <xf numFmtId="165" fontId="6" fillId="0" borderId="1" xfId="26" applyFont="1" applyBorder="1" applyAlignment="1">
      <alignment horizontal="center" vertical="center"/>
    </xf>
    <xf numFmtId="10" fontId="4" fillId="0" borderId="17" xfId="24" applyNumberFormat="1" applyFont="1" applyFill="1" applyBorder="1" applyAlignment="1">
      <alignment horizontal="center" vertical="center" wrapText="1"/>
    </xf>
    <xf numFmtId="10" fontId="4" fillId="0" borderId="16" xfId="24" applyNumberFormat="1" applyFont="1" applyFill="1" applyBorder="1" applyAlignment="1">
      <alignment horizontal="center" vertical="top" wrapText="1"/>
    </xf>
    <xf numFmtId="10" fontId="4" fillId="0" borderId="16" xfId="24" applyNumberFormat="1" applyFont="1" applyFill="1" applyBorder="1" applyAlignment="1">
      <alignment horizontal="center" vertical="center" wrapText="1"/>
    </xf>
    <xf numFmtId="10" fontId="5" fillId="0" borderId="16" xfId="24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1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/>
      <protection locked="0"/>
    </xf>
    <xf numFmtId="10" fontId="5" fillId="0" borderId="19" xfId="24" applyNumberFormat="1" applyFont="1" applyFill="1" applyBorder="1" applyAlignment="1">
      <alignment horizontal="center" vertical="top" wrapText="1"/>
    </xf>
    <xf numFmtId="3" fontId="8" fillId="0" borderId="20" xfId="0" applyNumberFormat="1" applyFont="1" applyBorder="1" applyAlignment="1" applyProtection="1">
      <alignment horizontal="center" vertical="center" wrapText="1"/>
      <protection locked="0"/>
    </xf>
    <xf numFmtId="0" fontId="6" fillId="0" borderId="0" xfId="27" applyFont="1" applyAlignment="1">
      <alignment horizontal="center" vertical="center" wrapText="1"/>
      <protection/>
    </xf>
    <xf numFmtId="0" fontId="0" fillId="0" borderId="0" xfId="0" applyBorder="1"/>
    <xf numFmtId="0" fontId="5" fillId="0" borderId="0" xfId="27" applyFont="1" applyAlignment="1">
      <alignment horizontal="center" vertical="center" wrapText="1"/>
      <protection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0" fillId="0" borderId="23" xfId="0" applyFill="1" applyBorder="1"/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10" fontId="0" fillId="0" borderId="27" xfId="0" applyNumberFormat="1" applyFill="1" applyBorder="1" applyAlignment="1">
      <alignment horizontal="center" vertical="center"/>
    </xf>
    <xf numFmtId="0" fontId="0" fillId="0" borderId="27" xfId="0" applyFill="1" applyBorder="1"/>
    <xf numFmtId="0" fontId="11" fillId="0" borderId="27" xfId="0" applyFont="1" applyFill="1" applyBorder="1" applyAlignment="1">
      <alignment horizontal="center"/>
    </xf>
    <xf numFmtId="10" fontId="11" fillId="0" borderId="27" xfId="0" applyNumberFormat="1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 vertical="center"/>
    </xf>
    <xf numFmtId="10" fontId="11" fillId="0" borderId="27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10" fontId="0" fillId="0" borderId="27" xfId="0" applyNumberFormat="1" applyFill="1" applyBorder="1" applyAlignment="1">
      <alignment horizontal="center"/>
    </xf>
    <xf numFmtId="0" fontId="0" fillId="0" borderId="28" xfId="0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" fontId="6" fillId="0" borderId="0" xfId="27" applyNumberFormat="1" applyFont="1" applyFill="1" applyAlignment="1">
      <alignment horizontal="center" vertical="center" wrapText="1"/>
      <protection/>
    </xf>
    <xf numFmtId="43" fontId="0" fillId="0" borderId="0" xfId="0" applyNumberFormat="1"/>
    <xf numFmtId="0" fontId="4" fillId="3" borderId="29" xfId="25" applyFont="1" applyFill="1" applyBorder="1" applyAlignment="1">
      <alignment horizontal="center" vertical="center" wrapText="1"/>
      <protection/>
    </xf>
    <xf numFmtId="0" fontId="4" fillId="3" borderId="30" xfId="25" applyFont="1" applyFill="1" applyBorder="1" applyAlignment="1">
      <alignment horizontal="center" vertical="center" wrapText="1"/>
      <protection/>
    </xf>
    <xf numFmtId="0" fontId="4" fillId="3" borderId="31" xfId="25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center"/>
    </xf>
    <xf numFmtId="0" fontId="1" fillId="0" borderId="30" xfId="25" applyFont="1" applyFill="1" applyBorder="1" applyAlignment="1">
      <alignment horizontal="left" vertical="center" wrapText="1"/>
      <protection/>
    </xf>
    <xf numFmtId="0" fontId="1" fillId="0" borderId="32" xfId="25" applyFont="1" applyFill="1" applyBorder="1" applyAlignment="1">
      <alignment horizontal="right" vertical="center" wrapText="1"/>
      <protection/>
    </xf>
    <xf numFmtId="173" fontId="1" fillId="0" borderId="33" xfId="29" applyNumberFormat="1" applyFont="1" applyFill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1" fillId="0" borderId="32" xfId="25" applyFont="1" applyFill="1" applyBorder="1" applyAlignment="1">
      <alignment horizontal="left" vertical="center" wrapText="1"/>
      <protection/>
    </xf>
    <xf numFmtId="0" fontId="1" fillId="0" borderId="32" xfId="25" applyFont="1" applyFill="1" applyBorder="1" applyAlignment="1">
      <alignment horizontal="left" wrapText="1"/>
      <protection/>
    </xf>
    <xf numFmtId="2" fontId="1" fillId="0" borderId="32" xfId="25" applyNumberFormat="1" applyFont="1" applyFill="1" applyBorder="1" applyAlignment="1">
      <alignment horizontal="right" vertical="center" wrapText="1"/>
      <protection/>
    </xf>
    <xf numFmtId="4" fontId="1" fillId="0" borderId="33" xfId="29" applyNumberFormat="1" applyFont="1" applyFill="1" applyBorder="1" applyAlignment="1">
      <alignment horizontal="right"/>
    </xf>
    <xf numFmtId="0" fontId="16" fillId="4" borderId="35" xfId="0" applyFont="1" applyFill="1" applyBorder="1" applyAlignment="1">
      <alignment horizontal="center" vertical="center"/>
    </xf>
    <xf numFmtId="0" fontId="4" fillId="4" borderId="36" xfId="25" applyFont="1" applyFill="1" applyBorder="1" applyAlignment="1">
      <alignment horizontal="left" vertical="center" wrapText="1"/>
      <protection/>
    </xf>
    <xf numFmtId="2" fontId="4" fillId="4" borderId="36" xfId="25" applyNumberFormat="1" applyFont="1" applyFill="1" applyBorder="1" applyAlignment="1">
      <alignment horizontal="right" vertical="center" wrapText="1"/>
      <protection/>
    </xf>
    <xf numFmtId="171" fontId="4" fillId="4" borderId="37" xfId="29" applyFont="1" applyFill="1" applyBorder="1" applyAlignment="1">
      <alignment horizontal="right" vertical="center"/>
    </xf>
    <xf numFmtId="171" fontId="1" fillId="0" borderId="33" xfId="29" applyFont="1" applyFill="1" applyBorder="1" applyAlignment="1">
      <alignment horizontal="right"/>
    </xf>
    <xf numFmtId="0" fontId="1" fillId="0" borderId="35" xfId="0" applyFont="1" applyBorder="1"/>
    <xf numFmtId="0" fontId="4" fillId="0" borderId="36" xfId="25" applyFont="1" applyFill="1" applyBorder="1" applyAlignment="1">
      <alignment horizontal="left" vertical="center" wrapText="1"/>
      <protection/>
    </xf>
    <xf numFmtId="171" fontId="1" fillId="0" borderId="37" xfId="29" applyFont="1" applyFill="1" applyBorder="1" applyAlignment="1">
      <alignment horizontal="right"/>
    </xf>
    <xf numFmtId="0" fontId="1" fillId="0" borderId="38" xfId="0" applyFont="1" applyBorder="1"/>
    <xf numFmtId="0" fontId="4" fillId="0" borderId="0" xfId="25" applyFont="1" applyFill="1" applyBorder="1" applyAlignment="1">
      <alignment horizontal="left" vertical="center" wrapText="1"/>
      <protection/>
    </xf>
    <xf numFmtId="10" fontId="1" fillId="0" borderId="39" xfId="25" applyNumberFormat="1" applyFont="1" applyFill="1" applyBorder="1" applyAlignment="1">
      <alignment horizontal="center"/>
      <protection/>
    </xf>
    <xf numFmtId="165" fontId="1" fillId="0" borderId="33" xfId="29" applyNumberFormat="1" applyFont="1" applyFill="1" applyBorder="1" applyAlignment="1">
      <alignment horizontal="right"/>
    </xf>
    <xf numFmtId="0" fontId="1" fillId="0" borderId="40" xfId="0" applyFont="1" applyBorder="1" applyAlignment="1">
      <alignment horizontal="center"/>
    </xf>
    <xf numFmtId="0" fontId="1" fillId="0" borderId="16" xfId="25" applyFont="1" applyFill="1" applyBorder="1" applyAlignment="1">
      <alignment horizontal="left" vertical="center" wrapText="1"/>
      <protection/>
    </xf>
    <xf numFmtId="0" fontId="1" fillId="0" borderId="16" xfId="25" applyFont="1" applyFill="1" applyBorder="1" applyAlignment="1">
      <alignment horizontal="right" vertical="center" wrapText="1"/>
      <protection/>
    </xf>
    <xf numFmtId="171" fontId="1" fillId="0" borderId="41" xfId="29" applyFont="1" applyFill="1" applyBorder="1" applyAlignment="1">
      <alignment horizontal="right"/>
    </xf>
    <xf numFmtId="0" fontId="16" fillId="4" borderId="42" xfId="0" applyFont="1" applyFill="1" applyBorder="1" applyAlignment="1">
      <alignment horizontal="center" vertical="center"/>
    </xf>
    <xf numFmtId="0" fontId="4" fillId="4" borderId="13" xfId="25" applyFont="1" applyFill="1" applyBorder="1" applyAlignment="1">
      <alignment horizontal="left" vertical="center" wrapText="1"/>
      <protection/>
    </xf>
    <xf numFmtId="2" fontId="4" fillId="4" borderId="13" xfId="25" applyNumberFormat="1" applyFont="1" applyFill="1" applyBorder="1" applyAlignment="1">
      <alignment horizontal="right" vertical="center" wrapText="1"/>
      <protection/>
    </xf>
    <xf numFmtId="171" fontId="4" fillId="4" borderId="14" xfId="29" applyFont="1" applyFill="1" applyBorder="1" applyAlignment="1">
      <alignment horizontal="right" vertical="center"/>
    </xf>
    <xf numFmtId="0" fontId="1" fillId="0" borderId="38" xfId="0" applyFont="1" applyBorder="1" applyAlignment="1">
      <alignment horizontal="center"/>
    </xf>
    <xf numFmtId="0" fontId="1" fillId="0" borderId="0" xfId="25" applyFont="1" applyFill="1" applyBorder="1" applyAlignment="1">
      <alignment horizontal="left" vertical="center" wrapText="1"/>
      <protection/>
    </xf>
    <xf numFmtId="0" fontId="1" fillId="0" borderId="0" xfId="25" applyFont="1" applyFill="1" applyBorder="1" applyAlignment="1">
      <alignment horizontal="right" vertical="center" wrapText="1"/>
      <protection/>
    </xf>
    <xf numFmtId="171" fontId="1" fillId="0" borderId="39" xfId="29" applyFont="1" applyFill="1" applyBorder="1" applyAlignment="1">
      <alignment horizontal="right"/>
    </xf>
    <xf numFmtId="0" fontId="1" fillId="0" borderId="34" xfId="0" applyFont="1" applyBorder="1" applyAlignment="1">
      <alignment horizontal="center" vertical="center"/>
    </xf>
    <xf numFmtId="165" fontId="1" fillId="0" borderId="33" xfId="29" applyNumberFormat="1" applyFont="1" applyFill="1" applyBorder="1" applyAlignment="1">
      <alignment horizontal="right" vertical="center"/>
    </xf>
    <xf numFmtId="0" fontId="16" fillId="0" borderId="38" xfId="0" applyFont="1" applyFill="1" applyBorder="1" applyAlignment="1">
      <alignment horizontal="center" vertical="center"/>
    </xf>
    <xf numFmtId="2" fontId="4" fillId="0" borderId="0" xfId="25" applyNumberFormat="1" applyFont="1" applyFill="1" applyBorder="1" applyAlignment="1">
      <alignment horizontal="right" vertical="center" wrapText="1"/>
      <protection/>
    </xf>
    <xf numFmtId="171" fontId="4" fillId="0" borderId="39" xfId="29" applyFont="1" applyFill="1" applyBorder="1" applyAlignment="1">
      <alignment horizontal="right" vertical="center"/>
    </xf>
    <xf numFmtId="0" fontId="16" fillId="0" borderId="38" xfId="0" applyFont="1" applyFill="1" applyBorder="1" applyAlignment="1">
      <alignment horizontal="center"/>
    </xf>
    <xf numFmtId="0" fontId="4" fillId="0" borderId="0" xfId="25" applyFont="1" applyFill="1" applyBorder="1" applyAlignment="1">
      <alignment horizontal="left" wrapText="1"/>
      <protection/>
    </xf>
    <xf numFmtId="2" fontId="4" fillId="0" borderId="0" xfId="25" applyNumberFormat="1" applyFont="1" applyFill="1" applyBorder="1" applyAlignment="1">
      <alignment horizontal="right" wrapText="1"/>
      <protection/>
    </xf>
    <xf numFmtId="171" fontId="4" fillId="0" borderId="39" xfId="29" applyFont="1" applyFill="1" applyBorder="1" applyAlignment="1">
      <alignment horizontal="right"/>
    </xf>
    <xf numFmtId="2" fontId="4" fillId="5" borderId="11" xfId="25" applyNumberFormat="1" applyFont="1" applyFill="1" applyBorder="1" applyAlignment="1">
      <alignment horizontal="right" vertical="center" wrapText="1"/>
      <protection/>
    </xf>
    <xf numFmtId="171" fontId="4" fillId="5" borderId="15" xfId="29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171" fontId="4" fillId="0" borderId="0" xfId="29" applyFont="1" applyFill="1" applyBorder="1" applyAlignment="1">
      <alignment horizontal="right" vertical="center"/>
    </xf>
    <xf numFmtId="0" fontId="17" fillId="0" borderId="0" xfId="0" applyFont="1"/>
    <xf numFmtId="49" fontId="19" fillId="0" borderId="43" xfId="0" applyNumberFormat="1" applyFont="1" applyBorder="1" applyAlignment="1">
      <alignment horizontal="left" vertical="center"/>
    </xf>
    <xf numFmtId="49" fontId="18" fillId="0" borderId="44" xfId="0" applyNumberFormat="1" applyFont="1" applyBorder="1" applyAlignment="1">
      <alignment horizontal="center" vertical="center"/>
    </xf>
    <xf numFmtId="49" fontId="18" fillId="0" borderId="45" xfId="0" applyNumberFormat="1" applyFont="1" applyBorder="1" applyAlignment="1">
      <alignment horizontal="center" vertical="center"/>
    </xf>
    <xf numFmtId="49" fontId="19" fillId="0" borderId="46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47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/>
    </xf>
    <xf numFmtId="0" fontId="20" fillId="6" borderId="48" xfId="0" applyFont="1" applyFill="1" applyBorder="1" applyAlignment="1">
      <alignment horizontal="center" vertical="center" wrapText="1"/>
    </xf>
    <xf numFmtId="0" fontId="21" fillId="6" borderId="4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174" fontId="20" fillId="0" borderId="0" xfId="0" applyNumberFormat="1" applyFont="1" applyBorder="1" applyAlignment="1">
      <alignment horizontal="justify" vertical="center" wrapText="1"/>
    </xf>
    <xf numFmtId="0" fontId="22" fillId="0" borderId="0" xfId="0" applyFont="1" applyBorder="1" applyAlignment="1">
      <alignment horizontal="left" vertical="center" wrapText="1"/>
    </xf>
    <xf numFmtId="0" fontId="20" fillId="7" borderId="0" xfId="0" applyFont="1" applyFill="1" applyBorder="1" applyAlignment="1">
      <alignment horizontal="left" vertical="center"/>
    </xf>
    <xf numFmtId="14" fontId="21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/>
    </xf>
    <xf numFmtId="0" fontId="22" fillId="0" borderId="27" xfId="0" applyFont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174" fontId="21" fillId="0" borderId="27" xfId="0" applyNumberFormat="1" applyFont="1" applyBorder="1" applyAlignment="1">
      <alignment horizontal="justify" vertical="center" wrapText="1"/>
    </xf>
    <xf numFmtId="174" fontId="21" fillId="0" borderId="27" xfId="0" applyNumberFormat="1" applyFont="1" applyBorder="1" applyAlignment="1">
      <alignment horizontal="center" vertical="center" wrapText="1"/>
    </xf>
    <xf numFmtId="174" fontId="21" fillId="0" borderId="27" xfId="0" applyNumberFormat="1" applyFont="1" applyBorder="1" applyAlignment="1">
      <alignment horizontal="right" vertical="center" wrapText="1"/>
    </xf>
    <xf numFmtId="4" fontId="23" fillId="0" borderId="27" xfId="0" applyNumberFormat="1" applyFont="1" applyBorder="1" applyAlignment="1">
      <alignment horizontal="right" vertical="center" wrapText="1"/>
    </xf>
    <xf numFmtId="174" fontId="21" fillId="0" borderId="27" xfId="0" applyNumberFormat="1" applyFont="1" applyFill="1" applyBorder="1" applyAlignment="1">
      <alignment horizontal="right" vertical="center" wrapText="1"/>
    </xf>
    <xf numFmtId="0" fontId="21" fillId="0" borderId="27" xfId="0" applyFont="1" applyFill="1" applyBorder="1" applyAlignment="1">
      <alignment horizontal="justify" vertical="center" wrapText="1"/>
    </xf>
    <xf numFmtId="0" fontId="21" fillId="0" borderId="27" xfId="0" applyFont="1" applyFill="1" applyBorder="1" applyAlignment="1">
      <alignment horizontal="center" vertical="center"/>
    </xf>
    <xf numFmtId="168" fontId="21" fillId="0" borderId="27" xfId="0" applyNumberFormat="1" applyFont="1" applyFill="1" applyBorder="1" applyAlignment="1">
      <alignment horizontal="right" vertical="center" wrapText="1"/>
    </xf>
    <xf numFmtId="2" fontId="21" fillId="0" borderId="27" xfId="0" applyNumberFormat="1" applyFont="1" applyFill="1" applyBorder="1" applyAlignment="1">
      <alignment vertical="center"/>
    </xf>
    <xf numFmtId="4" fontId="22" fillId="8" borderId="27" xfId="0" applyNumberFormat="1" applyFont="1" applyFill="1" applyBorder="1" applyAlignment="1">
      <alignment horizontal="right" vertical="center" wrapText="1"/>
    </xf>
    <xf numFmtId="174" fontId="23" fillId="8" borderId="0" xfId="0" applyNumberFormat="1" applyFont="1" applyFill="1" applyBorder="1" applyAlignment="1">
      <alignment vertical="center" wrapText="1"/>
    </xf>
    <xf numFmtId="174" fontId="22" fillId="9" borderId="27" xfId="0" applyNumberFormat="1" applyFont="1" applyFill="1" applyBorder="1" applyAlignment="1">
      <alignment vertical="center" wrapText="1"/>
    </xf>
    <xf numFmtId="4" fontId="22" fillId="9" borderId="27" xfId="20" applyNumberFormat="1" applyFont="1" applyFill="1" applyBorder="1" applyAlignment="1" applyProtection="1">
      <alignment horizontal="right" vertical="center" wrapText="1"/>
      <protection/>
    </xf>
    <xf numFmtId="49" fontId="8" fillId="0" borderId="0" xfId="0" applyNumberFormat="1" applyFont="1" applyBorder="1" applyAlignment="1">
      <alignment horizontal="center" vertical="center"/>
    </xf>
    <xf numFmtId="0" fontId="21" fillId="6" borderId="50" xfId="0" applyFont="1" applyFill="1" applyBorder="1" applyAlignment="1">
      <alignment horizontal="center" vertical="center"/>
    </xf>
    <xf numFmtId="0" fontId="20" fillId="6" borderId="50" xfId="0" applyFont="1" applyFill="1" applyBorder="1" applyAlignment="1">
      <alignment horizontal="justify" wrapText="1"/>
    </xf>
    <xf numFmtId="0" fontId="20" fillId="0" borderId="32" xfId="31" applyFont="1" applyBorder="1" applyAlignment="1">
      <alignment horizontal="left" vertical="center" wrapText="1"/>
      <protection/>
    </xf>
    <xf numFmtId="0" fontId="20" fillId="7" borderId="0" xfId="0" applyFont="1" applyFill="1" applyBorder="1" applyAlignment="1">
      <alignment vertical="center"/>
    </xf>
    <xf numFmtId="0" fontId="13" fillId="0" borderId="0" xfId="0" applyFont="1"/>
    <xf numFmtId="0" fontId="20" fillId="6" borderId="51" xfId="0" applyFont="1" applyFill="1" applyBorder="1" applyAlignment="1">
      <alignment horizontal="center" vertical="center"/>
    </xf>
    <xf numFmtId="172" fontId="20" fillId="6" borderId="52" xfId="30" applyFont="1" applyFill="1" applyBorder="1" applyAlignment="1" applyProtection="1">
      <alignment horizontal="center" vertical="center"/>
      <protection/>
    </xf>
    <xf numFmtId="10" fontId="6" fillId="0" borderId="32" xfId="21" applyNumberFormat="1" applyFont="1" applyBorder="1" applyAlignment="1">
      <alignment horizontal="center" vertical="center" wrapText="1"/>
    </xf>
    <xf numFmtId="164" fontId="6" fillId="0" borderId="0" xfId="27" applyNumberFormat="1" applyFont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/>
    </xf>
    <xf numFmtId="176" fontId="0" fillId="0" borderId="0" xfId="0" applyNumberFormat="1"/>
    <xf numFmtId="178" fontId="0" fillId="0" borderId="0" xfId="0" applyNumberFormat="1"/>
    <xf numFmtId="0" fontId="0" fillId="0" borderId="0" xfId="0" applyFill="1"/>
    <xf numFmtId="0" fontId="27" fillId="0" borderId="27" xfId="34" applyFont="1" applyFill="1" applyBorder="1" applyAlignment="1">
      <alignment vertical="center"/>
      <protection/>
    </xf>
    <xf numFmtId="0" fontId="26" fillId="0" borderId="0" xfId="34">
      <alignment/>
      <protection/>
    </xf>
    <xf numFmtId="0" fontId="29" fillId="0" borderId="0" xfId="34" applyFont="1" applyFill="1">
      <alignment/>
      <protection/>
    </xf>
    <xf numFmtId="0" fontId="27" fillId="0" borderId="27" xfId="34" applyFont="1" applyFill="1" applyBorder="1" applyAlignment="1">
      <alignment horizontal="center" vertical="center"/>
      <protection/>
    </xf>
    <xf numFmtId="0" fontId="8" fillId="0" borderId="53" xfId="36" applyFont="1" applyFill="1" applyBorder="1" applyAlignment="1" applyProtection="1">
      <alignment horizontal="left" vertical="center" wrapText="1"/>
      <protection hidden="1"/>
    </xf>
    <xf numFmtId="0" fontId="8" fillId="0" borderId="26" xfId="36" applyFont="1" applyFill="1" applyBorder="1" applyAlignment="1" applyProtection="1">
      <alignment horizontal="center" vertical="center" wrapText="1"/>
      <protection hidden="1"/>
    </xf>
    <xf numFmtId="0" fontId="8" fillId="0" borderId="54" xfId="36" applyFont="1" applyFill="1" applyBorder="1" applyAlignment="1" applyProtection="1">
      <alignment horizontal="center" vertical="center" wrapText="1"/>
      <protection hidden="1"/>
    </xf>
    <xf numFmtId="0" fontId="8" fillId="0" borderId="27" xfId="34" applyFont="1" applyFill="1" applyBorder="1" applyAlignment="1">
      <alignment horizontal="center" vertical="center"/>
      <protection/>
    </xf>
    <xf numFmtId="0" fontId="7" fillId="0" borderId="52" xfId="35" applyFont="1" applyFill="1" applyBorder="1" applyAlignment="1" applyProtection="1">
      <alignment vertical="center"/>
      <protection locked="0"/>
    </xf>
    <xf numFmtId="3" fontId="7" fillId="0" borderId="51" xfId="35" applyNumberFormat="1" applyFont="1" applyFill="1" applyBorder="1" applyAlignment="1" applyProtection="1">
      <alignment horizontal="center" vertical="center"/>
      <protection locked="0"/>
    </xf>
    <xf numFmtId="0" fontId="7" fillId="0" borderId="27" xfId="35" applyFont="1" applyFill="1" applyBorder="1" applyAlignment="1" applyProtection="1">
      <alignment horizontal="center" vertical="center"/>
      <protection locked="0"/>
    </xf>
    <xf numFmtId="4" fontId="7" fillId="0" borderId="52" xfId="35" applyNumberFormat="1" applyFont="1" applyFill="1" applyBorder="1" applyAlignment="1" applyProtection="1">
      <alignment vertical="center"/>
      <protection locked="0"/>
    </xf>
    <xf numFmtId="10" fontId="7" fillId="0" borderId="27" xfId="37" applyNumberFormat="1" applyFont="1" applyFill="1" applyBorder="1" applyAlignment="1" applyProtection="1">
      <alignment horizontal="right" vertical="center"/>
      <protection locked="0"/>
    </xf>
    <xf numFmtId="39" fontId="7" fillId="0" borderId="55" xfId="35" applyNumberFormat="1" applyFont="1" applyFill="1" applyBorder="1" applyAlignment="1" applyProtection="1">
      <alignment vertical="center"/>
      <protection hidden="1"/>
    </xf>
    <xf numFmtId="0" fontId="7" fillId="0" borderId="27" xfId="34" applyFont="1" applyFill="1" applyBorder="1" applyAlignment="1">
      <alignment horizontal="center" vertical="center"/>
      <protection/>
    </xf>
    <xf numFmtId="0" fontId="7" fillId="0" borderId="56" xfId="34" applyFont="1" applyFill="1" applyBorder="1" applyAlignment="1">
      <alignment horizontal="center"/>
      <protection/>
    </xf>
    <xf numFmtId="179" fontId="8" fillId="0" borderId="55" xfId="35" applyNumberFormat="1" applyFont="1" applyFill="1" applyBorder="1" applyProtection="1">
      <alignment/>
      <protection hidden="1"/>
    </xf>
    <xf numFmtId="0" fontId="7" fillId="0" borderId="57" xfId="34" applyFont="1" applyFill="1" applyBorder="1" applyAlignment="1">
      <alignment horizontal="center"/>
      <protection/>
    </xf>
    <xf numFmtId="0" fontId="8" fillId="0" borderId="0" xfId="35" applyFont="1" applyFill="1" applyBorder="1" applyProtection="1">
      <alignment/>
      <protection hidden="1"/>
    </xf>
    <xf numFmtId="0" fontId="7" fillId="0" borderId="0" xfId="35" applyFont="1" applyFill="1" applyBorder="1" applyProtection="1">
      <alignment/>
      <protection hidden="1"/>
    </xf>
    <xf numFmtId="0" fontId="7" fillId="0" borderId="0" xfId="35" applyFont="1" applyFill="1" applyBorder="1" applyAlignment="1" applyProtection="1">
      <alignment horizontal="right"/>
      <protection hidden="1"/>
    </xf>
    <xf numFmtId="0" fontId="7" fillId="0" borderId="58" xfId="35" applyFont="1" applyFill="1" applyBorder="1" applyProtection="1">
      <alignment/>
      <protection hidden="1"/>
    </xf>
    <xf numFmtId="0" fontId="8" fillId="0" borderId="27" xfId="36" applyFont="1" applyFill="1" applyBorder="1" applyAlignment="1" applyProtection="1">
      <alignment horizontal="center" vertical="center" wrapText="1"/>
      <protection hidden="1"/>
    </xf>
    <xf numFmtId="0" fontId="8" fillId="0" borderId="55" xfId="36" applyFont="1" applyFill="1" applyBorder="1" applyAlignment="1" applyProtection="1">
      <alignment horizontal="center" vertical="center" wrapText="1"/>
      <protection hidden="1"/>
    </xf>
    <xf numFmtId="10" fontId="8" fillId="0" borderId="27" xfId="37" applyNumberFormat="1" applyFont="1" applyFill="1" applyBorder="1" applyAlignment="1" applyProtection="1">
      <alignment horizontal="center"/>
      <protection hidden="1"/>
    </xf>
    <xf numFmtId="180" fontId="8" fillId="0" borderId="55" xfId="35" applyNumberFormat="1" applyFont="1" applyFill="1" applyBorder="1" applyProtection="1">
      <alignment/>
      <protection hidden="1"/>
    </xf>
    <xf numFmtId="0" fontId="7" fillId="0" borderId="26" xfId="34" applyFont="1" applyFill="1" applyBorder="1" applyAlignment="1">
      <alignment horizontal="center"/>
      <protection/>
    </xf>
    <xf numFmtId="0" fontId="8" fillId="0" borderId="30" xfId="34" applyFont="1" applyFill="1" applyBorder="1" applyAlignment="1">
      <alignment horizontal="center"/>
      <protection/>
    </xf>
    <xf numFmtId="0" fontId="8" fillId="0" borderId="50" xfId="36" applyFont="1" applyFill="1" applyBorder="1" applyAlignment="1" applyProtection="1">
      <alignment horizontal="left" vertical="center" wrapText="1"/>
      <protection hidden="1"/>
    </xf>
    <xf numFmtId="0" fontId="1" fillId="0" borderId="50" xfId="35" applyFont="1" applyFill="1" applyBorder="1">
      <alignment/>
      <protection/>
    </xf>
    <xf numFmtId="0" fontId="1" fillId="0" borderId="50" xfId="34" applyFont="1" applyFill="1" applyBorder="1" applyAlignment="1">
      <alignment/>
      <protection/>
    </xf>
    <xf numFmtId="0" fontId="1" fillId="0" borderId="52" xfId="34" applyFont="1" applyFill="1" applyBorder="1" applyAlignment="1">
      <alignment/>
      <protection/>
    </xf>
    <xf numFmtId="0" fontId="8" fillId="0" borderId="51" xfId="36" applyFont="1" applyFill="1" applyBorder="1" applyAlignment="1" applyProtection="1">
      <alignment horizontal="center" vertical="center" wrapText="1"/>
      <protection hidden="1"/>
    </xf>
    <xf numFmtId="0" fontId="8" fillId="0" borderId="32" xfId="34" applyFont="1" applyFill="1" applyBorder="1" applyAlignment="1">
      <alignment horizontal="center"/>
      <protection/>
    </xf>
    <xf numFmtId="181" fontId="7" fillId="0" borderId="27" xfId="38" applyFont="1" applyFill="1" applyBorder="1" applyAlignment="1" applyProtection="1">
      <alignment horizontal="right"/>
      <protection locked="0"/>
    </xf>
    <xf numFmtId="4" fontId="7" fillId="0" borderId="27" xfId="35" applyNumberFormat="1" applyFont="1" applyFill="1" applyBorder="1" applyAlignment="1" applyProtection="1">
      <alignment vertical="center"/>
      <protection locked="0"/>
    </xf>
    <xf numFmtId="39" fontId="7" fillId="0" borderId="55" xfId="35" applyNumberFormat="1" applyFont="1" applyFill="1" applyBorder="1" applyProtection="1">
      <alignment/>
      <protection hidden="1"/>
    </xf>
    <xf numFmtId="0" fontId="7" fillId="0" borderId="59" xfId="34" applyFont="1" applyFill="1" applyBorder="1" applyAlignment="1">
      <alignment horizontal="center"/>
      <protection/>
    </xf>
    <xf numFmtId="0" fontId="7" fillId="0" borderId="30" xfId="34" applyFont="1" applyFill="1" applyBorder="1" applyAlignment="1">
      <alignment horizontal="center"/>
      <protection/>
    </xf>
    <xf numFmtId="0" fontId="8" fillId="0" borderId="50" xfId="35" applyFont="1" applyFill="1" applyBorder="1" applyAlignment="1" applyProtection="1">
      <alignment horizontal="left" vertical="center"/>
      <protection hidden="1"/>
    </xf>
    <xf numFmtId="0" fontId="8" fillId="0" borderId="52" xfId="35" applyFont="1" applyFill="1" applyBorder="1" applyAlignment="1" applyProtection="1">
      <alignment horizontal="left" vertical="center"/>
      <protection hidden="1"/>
    </xf>
    <xf numFmtId="0" fontId="8" fillId="0" borderId="27" xfId="35" applyFont="1" applyFill="1" applyBorder="1" applyAlignment="1" applyProtection="1">
      <alignment horizontal="right" vertical="center"/>
      <protection hidden="1"/>
    </xf>
    <xf numFmtId="0" fontId="8" fillId="0" borderId="26" xfId="35" applyFont="1" applyFill="1" applyBorder="1" applyAlignment="1" applyProtection="1">
      <alignment horizontal="left" vertical="center"/>
      <protection hidden="1"/>
    </xf>
    <xf numFmtId="180" fontId="8" fillId="0" borderId="54" xfId="35" applyNumberFormat="1" applyFont="1" applyFill="1" applyBorder="1" applyProtection="1">
      <alignment/>
      <protection hidden="1"/>
    </xf>
    <xf numFmtId="0" fontId="7" fillId="0" borderId="60" xfId="35" applyFont="1" applyFill="1" applyBorder="1" applyAlignment="1" applyProtection="1">
      <alignment horizontal="left" vertical="center"/>
      <protection locked="0"/>
    </xf>
    <xf numFmtId="0" fontId="7" fillId="0" borderId="50" xfId="35" applyFont="1" applyFill="1" applyBorder="1" applyAlignment="1" applyProtection="1">
      <alignment horizontal="left" vertical="center"/>
      <protection locked="0"/>
    </xf>
    <xf numFmtId="0" fontId="7" fillId="0" borderId="52" xfId="35" applyFont="1" applyFill="1" applyBorder="1" applyAlignment="1" applyProtection="1">
      <alignment horizontal="left" vertical="center"/>
      <protection locked="0"/>
    </xf>
    <xf numFmtId="3" fontId="7" fillId="0" borderId="27" xfId="35" applyNumberFormat="1" applyFont="1" applyFill="1" applyBorder="1" applyAlignment="1" applyProtection="1">
      <alignment horizontal="right"/>
      <protection locked="0"/>
    </xf>
    <xf numFmtId="0" fontId="7" fillId="0" borderId="61" xfId="34" applyFont="1" applyFill="1" applyBorder="1" applyAlignment="1">
      <alignment horizontal="center"/>
      <protection/>
    </xf>
    <xf numFmtId="181" fontId="8" fillId="0" borderId="50" xfId="35" applyNumberFormat="1" applyFont="1" applyFill="1" applyBorder="1" applyAlignment="1" applyProtection="1">
      <alignment horizontal="right" vertical="center"/>
      <protection hidden="1"/>
    </xf>
    <xf numFmtId="180" fontId="8" fillId="0" borderId="62" xfId="35" applyNumberFormat="1" applyFont="1" applyFill="1" applyBorder="1" applyProtection="1">
      <alignment/>
      <protection hidden="1"/>
    </xf>
    <xf numFmtId="0" fontId="7" fillId="0" borderId="50" xfId="35" applyFont="1" applyFill="1" applyBorder="1" applyAlignment="1" applyProtection="1">
      <alignment vertical="center"/>
      <protection locked="0"/>
    </xf>
    <xf numFmtId="0" fontId="8" fillId="0" borderId="32" xfId="34" applyFont="1" applyFill="1" applyBorder="1" applyAlignment="1">
      <alignment horizontal="center" vertical="center"/>
      <protection/>
    </xf>
    <xf numFmtId="0" fontId="8" fillId="0" borderId="50" xfId="36" applyFont="1" applyFill="1" applyBorder="1" applyAlignment="1" applyProtection="1">
      <alignment vertical="center" wrapText="1"/>
      <protection hidden="1"/>
    </xf>
    <xf numFmtId="3" fontId="7" fillId="0" borderId="27" xfId="35" applyNumberFormat="1" applyFont="1" applyFill="1" applyBorder="1" applyAlignment="1" applyProtection="1">
      <alignment horizontal="center" vertical="center"/>
      <protection hidden="1"/>
    </xf>
    <xf numFmtId="0" fontId="7" fillId="0" borderId="27" xfId="35" applyFont="1" applyFill="1" applyBorder="1" applyAlignment="1" applyProtection="1">
      <alignment horizontal="center" vertical="center"/>
      <protection hidden="1"/>
    </xf>
    <xf numFmtId="39" fontId="7" fillId="0" borderId="27" xfId="35" applyNumberFormat="1" applyFont="1" applyFill="1" applyBorder="1" applyAlignment="1" applyProtection="1">
      <alignment vertical="center"/>
      <protection locked="0"/>
    </xf>
    <xf numFmtId="0" fontId="7" fillId="0" borderId="50" xfId="35" applyFont="1" applyFill="1" applyBorder="1" applyAlignment="1" applyProtection="1">
      <alignment vertical="center" wrapText="1"/>
      <protection locked="0"/>
    </xf>
    <xf numFmtId="0" fontId="8" fillId="0" borderId="0" xfId="35" applyFont="1" applyFill="1" applyBorder="1" applyAlignment="1" applyProtection="1">
      <alignment vertical="center"/>
      <protection hidden="1"/>
    </xf>
    <xf numFmtId="3" fontId="7" fillId="0" borderId="27" xfId="35" applyNumberFormat="1" applyFont="1" applyFill="1" applyBorder="1" applyAlignment="1" applyProtection="1">
      <alignment horizontal="right" vertical="center"/>
      <protection hidden="1"/>
    </xf>
    <xf numFmtId="0" fontId="7" fillId="0" borderId="27" xfId="35" applyFont="1" applyFill="1" applyBorder="1" applyAlignment="1" applyProtection="1">
      <alignment horizontal="right" vertical="center"/>
      <protection hidden="1"/>
    </xf>
    <xf numFmtId="39" fontId="7" fillId="0" borderId="27" xfId="35" applyNumberFormat="1" applyFont="1" applyFill="1" applyBorder="1" applyProtection="1">
      <alignment/>
      <protection locked="0"/>
    </xf>
    <xf numFmtId="4" fontId="26" fillId="0" borderId="0" xfId="34" applyNumberFormat="1">
      <alignment/>
      <protection/>
    </xf>
    <xf numFmtId="0" fontId="29" fillId="0" borderId="0" xfId="34" applyFont="1">
      <alignment/>
      <protection/>
    </xf>
    <xf numFmtId="4" fontId="29" fillId="0" borderId="0" xfId="34" applyNumberFormat="1" applyFont="1">
      <alignment/>
      <protection/>
    </xf>
    <xf numFmtId="0" fontId="7" fillId="0" borderId="50" xfId="35" applyFont="1" applyFill="1" applyBorder="1" applyAlignment="1" applyProtection="1">
      <alignment vertical="center"/>
      <protection hidden="1"/>
    </xf>
    <xf numFmtId="10" fontId="7" fillId="0" borderId="27" xfId="37" applyNumberFormat="1" applyFont="1" applyFill="1" applyBorder="1" applyAlignment="1" applyProtection="1">
      <alignment horizontal="center"/>
      <protection locked="0"/>
    </xf>
    <xf numFmtId="180" fontId="7" fillId="0" borderId="55" xfId="35" applyNumberFormat="1" applyFont="1" applyFill="1" applyBorder="1" applyProtection="1">
      <alignment/>
      <protection hidden="1"/>
    </xf>
    <xf numFmtId="0" fontId="1" fillId="0" borderId="52" xfId="35" applyFont="1" applyFill="1" applyBorder="1">
      <alignment/>
      <protection/>
    </xf>
    <xf numFmtId="0" fontId="7" fillId="0" borderId="50" xfId="36" applyFont="1" applyFill="1" applyBorder="1" applyAlignment="1" applyProtection="1">
      <alignment/>
      <protection hidden="1"/>
    </xf>
    <xf numFmtId="0" fontId="7" fillId="0" borderId="50" xfId="36" applyFont="1" applyFill="1" applyBorder="1" applyAlignment="1" applyProtection="1">
      <alignment horizontal="right"/>
      <protection hidden="1"/>
    </xf>
    <xf numFmtId="0" fontId="8" fillId="0" borderId="32" xfId="35" applyFont="1" applyFill="1" applyBorder="1" applyAlignment="1" applyProtection="1">
      <alignment horizontal="center" wrapText="1"/>
      <protection hidden="1"/>
    </xf>
    <xf numFmtId="0" fontId="5" fillId="0" borderId="32" xfId="35" applyFont="1" applyFill="1" applyBorder="1" applyAlignment="1">
      <alignment horizontal="center"/>
      <protection/>
    </xf>
    <xf numFmtId="182" fontId="8" fillId="0" borderId="55" xfId="35" applyNumberFormat="1" applyFont="1" applyFill="1" applyBorder="1" applyProtection="1">
      <alignment/>
      <protection hidden="1"/>
    </xf>
    <xf numFmtId="0" fontId="8" fillId="0" borderId="32" xfId="35" applyFont="1" applyFill="1" applyBorder="1" applyAlignment="1" applyProtection="1">
      <alignment horizontal="center"/>
      <protection hidden="1"/>
    </xf>
    <xf numFmtId="180" fontId="8" fillId="0" borderId="63" xfId="35" applyNumberFormat="1" applyFont="1" applyFill="1" applyBorder="1" applyAlignment="1" applyProtection="1">
      <alignment vertical="center"/>
      <protection hidden="1"/>
    </xf>
    <xf numFmtId="0" fontId="7" fillId="0" borderId="0" xfId="34" applyFont="1" applyFill="1" applyAlignment="1">
      <alignment horizontal="center"/>
      <protection/>
    </xf>
    <xf numFmtId="0" fontId="29" fillId="0" borderId="0" xfId="34" applyFont="1" applyFill="1" applyAlignment="1">
      <alignment horizontal="center"/>
      <protection/>
    </xf>
    <xf numFmtId="0" fontId="14" fillId="0" borderId="0" xfId="34" applyFont="1" applyFill="1">
      <alignment/>
      <protection/>
    </xf>
    <xf numFmtId="181" fontId="29" fillId="0" borderId="0" xfId="34" applyNumberFormat="1" applyFont="1" applyFill="1">
      <alignment/>
      <protection/>
    </xf>
    <xf numFmtId="4" fontId="29" fillId="0" borderId="0" xfId="34" applyNumberFormat="1" applyFont="1" applyFill="1">
      <alignment/>
      <protection/>
    </xf>
    <xf numFmtId="0" fontId="14" fillId="10" borderId="0" xfId="34" applyFont="1" applyFill="1">
      <alignment/>
      <protection/>
    </xf>
    <xf numFmtId="0" fontId="7" fillId="0" borderId="32" xfId="34" applyFont="1" applyFill="1" applyBorder="1" applyAlignment="1">
      <alignment horizontal="center" vertical="center"/>
      <protection/>
    </xf>
    <xf numFmtId="3" fontId="7" fillId="0" borderId="51" xfId="35" applyNumberFormat="1" applyFont="1" applyFill="1" applyBorder="1" applyAlignment="1" applyProtection="1">
      <alignment horizontal="center"/>
      <protection locked="0"/>
    </xf>
    <xf numFmtId="10" fontId="7" fillId="0" borderId="27" xfId="37" applyNumberFormat="1" applyFont="1" applyFill="1" applyBorder="1" applyAlignment="1" applyProtection="1">
      <alignment horizontal="right"/>
      <protection locked="0"/>
    </xf>
    <xf numFmtId="0" fontId="7" fillId="0" borderId="59" xfId="34" applyFont="1" applyFill="1" applyBorder="1" applyAlignment="1">
      <alignment horizontal="center" vertical="center"/>
      <protection/>
    </xf>
    <xf numFmtId="181" fontId="8" fillId="0" borderId="55" xfId="35" applyNumberFormat="1" applyFont="1" applyFill="1" applyBorder="1" applyProtection="1">
      <alignment/>
      <protection hidden="1"/>
    </xf>
    <xf numFmtId="0" fontId="7" fillId="0" borderId="61" xfId="34" applyFont="1" applyFill="1" applyBorder="1" applyAlignment="1">
      <alignment horizontal="center" vertical="center"/>
      <protection/>
    </xf>
    <xf numFmtId="39" fontId="8" fillId="0" borderId="55" xfId="35" applyNumberFormat="1" applyFont="1" applyFill="1" applyBorder="1" applyProtection="1">
      <alignment/>
      <protection hidden="1"/>
    </xf>
    <xf numFmtId="0" fontId="7" fillId="0" borderId="30" xfId="34" applyFont="1" applyFill="1" applyBorder="1" applyAlignment="1">
      <alignment horizontal="center" vertical="center"/>
      <protection/>
    </xf>
    <xf numFmtId="181" fontId="7" fillId="0" borderId="51" xfId="38" applyFont="1" applyFill="1" applyBorder="1" applyAlignment="1" applyProtection="1">
      <alignment vertical="center"/>
      <protection locked="0"/>
    </xf>
    <xf numFmtId="181" fontId="7" fillId="0" borderId="55" xfId="38" applyFont="1" applyFill="1" applyBorder="1" applyAlignment="1" applyProtection="1">
      <alignment horizontal="center" vertical="center"/>
      <protection hidden="1"/>
    </xf>
    <xf numFmtId="0" fontId="7" fillId="0" borderId="60" xfId="35" applyFont="1" applyFill="1" applyBorder="1" applyAlignment="1" applyProtection="1">
      <alignment horizontal="justify" vertical="center" wrapText="1"/>
      <protection locked="0"/>
    </xf>
    <xf numFmtId="0" fontId="7" fillId="0" borderId="50" xfId="35" applyFont="1" applyFill="1" applyBorder="1" applyAlignment="1" applyProtection="1">
      <alignment horizontal="justify" vertical="center" wrapText="1"/>
      <protection locked="0"/>
    </xf>
    <xf numFmtId="0" fontId="7" fillId="0" borderId="52" xfId="35" applyFont="1" applyFill="1" applyBorder="1" applyAlignment="1" applyProtection="1">
      <alignment horizontal="justify" vertical="center" wrapText="1"/>
      <protection locked="0"/>
    </xf>
    <xf numFmtId="0" fontId="7" fillId="0" borderId="60" xfId="35" applyFont="1" applyFill="1" applyBorder="1" applyAlignment="1" applyProtection="1">
      <alignment vertical="center" wrapText="1"/>
      <protection locked="0"/>
    </xf>
    <xf numFmtId="0" fontId="7" fillId="0" borderId="27" xfId="35" applyFont="1" applyFill="1" applyBorder="1" applyAlignment="1" applyProtection="1">
      <alignment vertical="center" wrapText="1"/>
      <protection locked="0"/>
    </xf>
    <xf numFmtId="0" fontId="7" fillId="0" borderId="27" xfId="35" applyFont="1" applyFill="1" applyBorder="1" applyAlignment="1" applyProtection="1">
      <alignment horizontal="right" vertical="center"/>
      <protection locked="0"/>
    </xf>
    <xf numFmtId="0" fontId="8" fillId="0" borderId="52" xfId="36" applyFont="1" applyFill="1" applyBorder="1" applyAlignment="1" applyProtection="1">
      <alignment horizontal="left" vertical="center" wrapText="1"/>
      <protection hidden="1"/>
    </xf>
    <xf numFmtId="0" fontId="7" fillId="0" borderId="50" xfId="36" applyFont="1" applyFill="1" applyBorder="1" applyAlignment="1" applyProtection="1">
      <alignment horizontal="left" vertical="center" wrapText="1"/>
      <protection hidden="1"/>
    </xf>
    <xf numFmtId="0" fontId="8" fillId="0" borderId="32" xfId="36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/>
    </xf>
    <xf numFmtId="44" fontId="0" fillId="0" borderId="32" xfId="32" applyFont="1" applyBorder="1" applyAlignment="1">
      <alignment vertical="center"/>
    </xf>
    <xf numFmtId="165" fontId="4" fillId="0" borderId="0" xfId="33" applyFont="1" applyFill="1" applyBorder="1" applyAlignment="1">
      <alignment vertical="center"/>
    </xf>
    <xf numFmtId="44" fontId="0" fillId="0" borderId="30" xfId="32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4" fontId="0" fillId="0" borderId="31" xfId="32" applyFont="1" applyBorder="1" applyAlignment="1">
      <alignment vertical="center"/>
    </xf>
    <xf numFmtId="44" fontId="0" fillId="0" borderId="33" xfId="32" applyFont="1" applyBorder="1" applyAlignment="1">
      <alignment vertical="center"/>
    </xf>
    <xf numFmtId="49" fontId="24" fillId="0" borderId="34" xfId="0" applyNumberFormat="1" applyFont="1" applyFill="1" applyBorder="1" applyAlignment="1" applyProtection="1">
      <alignment vertical="center" wrapText="1"/>
      <protection hidden="1" locked="0"/>
    </xf>
    <xf numFmtId="0" fontId="25" fillId="0" borderId="38" xfId="0" applyFont="1" applyFill="1" applyBorder="1"/>
    <xf numFmtId="0" fontId="0" fillId="0" borderId="39" xfId="0" applyBorder="1"/>
    <xf numFmtId="0" fontId="0" fillId="0" borderId="33" xfId="0" applyBorder="1" applyAlignment="1">
      <alignment horizontal="center" vertical="center"/>
    </xf>
    <xf numFmtId="49" fontId="24" fillId="0" borderId="40" xfId="0" applyNumberFormat="1" applyFont="1" applyFill="1" applyBorder="1" applyAlignment="1" applyProtection="1">
      <alignment vertical="center" wrapText="1"/>
      <protection hidden="1" locked="0"/>
    </xf>
    <xf numFmtId="44" fontId="0" fillId="0" borderId="16" xfId="32" applyFont="1" applyBorder="1" applyAlignment="1">
      <alignment vertical="center"/>
    </xf>
    <xf numFmtId="44" fontId="0" fillId="0" borderId="41" xfId="32" applyFont="1" applyBorder="1" applyAlignment="1">
      <alignment vertical="center"/>
    </xf>
    <xf numFmtId="4" fontId="20" fillId="6" borderId="52" xfId="30" applyNumberFormat="1" applyFont="1" applyFill="1" applyBorder="1" applyAlignment="1" applyProtection="1">
      <alignment horizontal="center" vertical="center"/>
      <protection/>
    </xf>
    <xf numFmtId="174" fontId="23" fillId="0" borderId="27" xfId="0" applyNumberFormat="1" applyFont="1" applyBorder="1" applyAlignment="1">
      <alignment horizontal="left" vertical="center" wrapText="1"/>
    </xf>
    <xf numFmtId="174" fontId="23" fillId="0" borderId="27" xfId="0" applyNumberFormat="1" applyFont="1" applyBorder="1" applyAlignment="1">
      <alignment horizontal="right" vertical="center" wrapText="1"/>
    </xf>
    <xf numFmtId="174" fontId="23" fillId="0" borderId="27" xfId="0" applyNumberFormat="1" applyFont="1" applyBorder="1" applyAlignment="1">
      <alignment horizontal="justify" vertical="center" wrapText="1"/>
    </xf>
    <xf numFmtId="174" fontId="23" fillId="0" borderId="27" xfId="0" applyNumberFormat="1" applyFont="1" applyBorder="1" applyAlignment="1">
      <alignment vertical="center" wrapText="1"/>
    </xf>
    <xf numFmtId="174" fontId="21" fillId="0" borderId="27" xfId="0" applyNumberFormat="1" applyFont="1" applyBorder="1" applyAlignment="1">
      <alignment horizontal="left" vertical="center" wrapText="1"/>
    </xf>
    <xf numFmtId="174" fontId="23" fillId="0" borderId="27" xfId="0" applyNumberFormat="1" applyFont="1" applyBorder="1" applyAlignment="1">
      <alignment horizontal="center" vertical="center" wrapText="1"/>
    </xf>
    <xf numFmtId="174" fontId="23" fillId="0" borderId="0" xfId="0" applyNumberFormat="1" applyFont="1" applyBorder="1" applyAlignment="1">
      <alignment vertical="center" wrapText="1"/>
    </xf>
    <xf numFmtId="174" fontId="23" fillId="0" borderId="0" xfId="0" applyNumberFormat="1" applyFont="1" applyBorder="1" applyAlignment="1">
      <alignment horizontal="left" vertical="center" wrapText="1"/>
    </xf>
    <xf numFmtId="174" fontId="23" fillId="0" borderId="0" xfId="0" applyNumberFormat="1" applyFont="1" applyBorder="1" applyAlignment="1">
      <alignment horizontal="center" vertical="center" wrapText="1"/>
    </xf>
    <xf numFmtId="174" fontId="23" fillId="0" borderId="0" xfId="0" applyNumberFormat="1" applyFont="1" applyBorder="1" applyAlignment="1">
      <alignment horizontal="right" vertical="center" wrapText="1"/>
    </xf>
    <xf numFmtId="4" fontId="22" fillId="8" borderId="0" xfId="0" applyNumberFormat="1" applyFont="1" applyFill="1" applyBorder="1" applyAlignment="1">
      <alignment horizontal="right" vertical="center" wrapText="1"/>
    </xf>
    <xf numFmtId="174" fontId="22" fillId="9" borderId="27" xfId="0" applyNumberFormat="1" applyFont="1" applyFill="1" applyBorder="1" applyAlignment="1">
      <alignment horizontal="center" vertical="center" wrapText="1"/>
    </xf>
    <xf numFmtId="4" fontId="22" fillId="9" borderId="27" xfId="29" applyNumberFormat="1" applyFont="1" applyFill="1" applyBorder="1" applyAlignment="1" applyProtection="1">
      <alignment horizontal="right" vertical="center" wrapText="1"/>
      <protection/>
    </xf>
    <xf numFmtId="174" fontId="22" fillId="9" borderId="0" xfId="0" applyNumberFormat="1" applyFont="1" applyFill="1" applyBorder="1" applyAlignment="1">
      <alignment horizontal="center" vertical="center" wrapText="1"/>
    </xf>
    <xf numFmtId="4" fontId="22" fillId="9" borderId="0" xfId="20" applyNumberFormat="1" applyFont="1" applyFill="1" applyBorder="1" applyAlignment="1" applyProtection="1">
      <alignment horizontal="right" vertical="center" wrapText="1"/>
      <protection/>
    </xf>
    <xf numFmtId="174" fontId="23" fillId="0" borderId="27" xfId="0" applyNumberFormat="1" applyFont="1" applyFill="1" applyBorder="1" applyAlignment="1">
      <alignment horizontal="justify" vertical="center" wrapText="1"/>
    </xf>
    <xf numFmtId="4" fontId="22" fillId="9" borderId="0" xfId="29" applyNumberFormat="1" applyFont="1" applyFill="1" applyBorder="1" applyAlignment="1" applyProtection="1">
      <alignment horizontal="right" vertical="center" wrapText="1"/>
      <protection/>
    </xf>
    <xf numFmtId="174" fontId="23" fillId="0" borderId="27" xfId="0" applyNumberFormat="1" applyFont="1" applyBorder="1" applyAlignment="1">
      <alignment wrapText="1"/>
    </xf>
    <xf numFmtId="174" fontId="23" fillId="0" borderId="27" xfId="0" applyNumberFormat="1" applyFont="1" applyBorder="1" applyAlignment="1">
      <alignment horizontal="right" wrapText="1"/>
    </xf>
    <xf numFmtId="174" fontId="22" fillId="9" borderId="64" xfId="0" applyNumberFormat="1" applyFont="1" applyFill="1" applyBorder="1" applyAlignment="1">
      <alignment horizontal="center" vertical="center" wrapText="1"/>
    </xf>
    <xf numFmtId="0" fontId="13" fillId="0" borderId="0" xfId="0" applyFont="1" applyBorder="1"/>
    <xf numFmtId="0" fontId="20" fillId="6" borderId="50" xfId="0" applyFont="1" applyFill="1" applyBorder="1" applyAlignment="1">
      <alignment horizontal="justify" vertical="center" wrapText="1"/>
    </xf>
    <xf numFmtId="0" fontId="20" fillId="0" borderId="32" xfId="31" applyFont="1" applyBorder="1" applyAlignment="1">
      <alignment horizontal="justify" vertical="center" wrapText="1"/>
      <protection/>
    </xf>
    <xf numFmtId="49" fontId="34" fillId="0" borderId="32" xfId="0" applyNumberFormat="1" applyFont="1" applyBorder="1" applyAlignment="1" applyProtection="1">
      <alignment horizontal="justify" vertical="center" wrapText="1"/>
      <protection hidden="1" locked="0"/>
    </xf>
    <xf numFmtId="0" fontId="21" fillId="0" borderId="27" xfId="0" applyFont="1" applyFill="1" applyBorder="1" applyAlignment="1">
      <alignment horizontal="left" vertical="center"/>
    </xf>
    <xf numFmtId="174" fontId="20" fillId="0" borderId="32" xfId="0" applyNumberFormat="1" applyFont="1" applyBorder="1" applyAlignment="1">
      <alignment horizontal="justify" vertical="center" wrapText="1"/>
    </xf>
    <xf numFmtId="174" fontId="36" fillId="0" borderId="0" xfId="0" applyNumberFormat="1" applyFont="1" applyBorder="1" applyAlignment="1">
      <alignment horizontal="justify" vertical="center" wrapText="1"/>
    </xf>
    <xf numFmtId="0" fontId="25" fillId="0" borderId="0" xfId="0" applyFont="1"/>
    <xf numFmtId="43" fontId="25" fillId="0" borderId="0" xfId="20" applyFont="1"/>
    <xf numFmtId="0" fontId="7" fillId="0" borderId="50" xfId="35" applyFont="1" applyFill="1" applyBorder="1" applyAlignment="1" applyProtection="1">
      <alignment horizontal="left" vertical="center"/>
      <protection locked="0"/>
    </xf>
    <xf numFmtId="0" fontId="7" fillId="0" borderId="52" xfId="35" applyFont="1" applyFill="1" applyBorder="1" applyAlignment="1" applyProtection="1">
      <alignment horizontal="left" vertical="center"/>
      <protection locked="0"/>
    </xf>
    <xf numFmtId="174" fontId="22" fillId="8" borderId="27" xfId="0" applyNumberFormat="1" applyFont="1" applyFill="1" applyBorder="1" applyAlignment="1">
      <alignment horizontal="right" vertical="center" wrapText="1"/>
    </xf>
    <xf numFmtId="174" fontId="22" fillId="8" borderId="27" xfId="0" applyNumberFormat="1" applyFont="1" applyFill="1" applyBorder="1" applyAlignment="1">
      <alignment horizontal="center" vertical="center" wrapText="1"/>
    </xf>
    <xf numFmtId="174" fontId="22" fillId="8" borderId="0" xfId="0" applyNumberFormat="1" applyFont="1" applyFill="1" applyBorder="1" applyAlignment="1">
      <alignment horizontal="right" vertical="center" wrapText="1"/>
    </xf>
    <xf numFmtId="0" fontId="40" fillId="0" borderId="32" xfId="0" applyFont="1" applyBorder="1" applyAlignment="1">
      <alignment horizontal="center" wrapText="1"/>
    </xf>
    <xf numFmtId="49" fontId="42" fillId="0" borderId="32" xfId="0" applyNumberFormat="1" applyFont="1" applyFill="1" applyBorder="1" applyAlignment="1" applyProtection="1">
      <alignment vertical="center" wrapText="1"/>
      <protection hidden="1" locked="0"/>
    </xf>
    <xf numFmtId="0" fontId="43" fillId="0" borderId="32" xfId="0" applyFont="1" applyFill="1" applyBorder="1" applyAlignment="1" applyProtection="1">
      <alignment horizontal="center" vertical="center" wrapText="1"/>
      <protection hidden="1"/>
    </xf>
    <xf numFmtId="3" fontId="44" fillId="0" borderId="32" xfId="0" applyNumberFormat="1" applyFont="1" applyFill="1" applyBorder="1" applyAlignment="1" applyProtection="1">
      <alignment horizontal="center" vertical="center" wrapText="1"/>
      <protection hidden="1"/>
    </xf>
    <xf numFmtId="170" fontId="44" fillId="0" borderId="32" xfId="0" applyNumberFormat="1" applyFont="1" applyFill="1" applyBorder="1" applyAlignment="1" applyProtection="1">
      <alignment horizontal="center" vertical="center" wrapText="1"/>
      <protection hidden="1"/>
    </xf>
    <xf numFmtId="44" fontId="44" fillId="0" borderId="32" xfId="0" applyNumberFormat="1" applyFont="1" applyFill="1" applyBorder="1" applyAlignment="1" applyProtection="1">
      <alignment horizontal="right" vertical="center" wrapText="1"/>
      <protection hidden="1"/>
    </xf>
    <xf numFmtId="49" fontId="42" fillId="2" borderId="32" xfId="0" applyNumberFormat="1" applyFont="1" applyFill="1" applyBorder="1" applyAlignment="1" applyProtection="1">
      <alignment vertical="center" wrapText="1"/>
      <protection hidden="1" locked="0"/>
    </xf>
    <xf numFmtId="0" fontId="43" fillId="2" borderId="32" xfId="0" applyFont="1" applyFill="1" applyBorder="1" applyAlignment="1" applyProtection="1">
      <alignment horizontal="center" vertical="center" wrapText="1"/>
      <protection hidden="1"/>
    </xf>
    <xf numFmtId="170" fontId="44" fillId="2" borderId="32" xfId="0" applyNumberFormat="1" applyFont="1" applyFill="1" applyBorder="1" applyAlignment="1" applyProtection="1">
      <alignment horizontal="center" vertical="center" wrapText="1"/>
      <protection hidden="1"/>
    </xf>
    <xf numFmtId="44" fontId="44" fillId="2" borderId="32" xfId="0" applyNumberFormat="1" applyFont="1" applyFill="1" applyBorder="1" applyAlignment="1" applyProtection="1">
      <alignment horizontal="right" vertical="center" wrapText="1"/>
      <protection hidden="1"/>
    </xf>
    <xf numFmtId="0" fontId="43" fillId="0" borderId="32" xfId="0" applyFont="1" applyBorder="1" applyAlignment="1" applyProtection="1">
      <alignment horizontal="center" vertical="center" wrapText="1"/>
      <protection hidden="1"/>
    </xf>
    <xf numFmtId="49" fontId="42" fillId="0" borderId="32" xfId="0" applyNumberFormat="1" applyFont="1" applyBorder="1" applyAlignment="1" applyProtection="1">
      <alignment vertical="center" wrapText="1"/>
      <protection hidden="1" locked="0"/>
    </xf>
    <xf numFmtId="1" fontId="44" fillId="0" borderId="32" xfId="0" applyNumberFormat="1" applyFont="1" applyBorder="1" applyAlignment="1" applyProtection="1">
      <alignment horizontal="center" vertical="center" wrapText="1"/>
      <protection hidden="1"/>
    </xf>
    <xf numFmtId="3" fontId="44" fillId="0" borderId="32" xfId="0" applyNumberFormat="1" applyFont="1" applyBorder="1" applyAlignment="1" applyProtection="1">
      <alignment horizontal="center" vertical="center" wrapText="1"/>
      <protection hidden="1"/>
    </xf>
    <xf numFmtId="170" fontId="44" fillId="0" borderId="32" xfId="0" applyNumberFormat="1" applyFont="1" applyBorder="1" applyAlignment="1" applyProtection="1">
      <alignment horizontal="center" vertical="center" wrapText="1"/>
      <protection hidden="1"/>
    </xf>
    <xf numFmtId="44" fontId="44" fillId="0" borderId="32" xfId="0" applyNumberFormat="1" applyFont="1" applyBorder="1" applyAlignment="1" applyProtection="1">
      <alignment horizontal="right" vertical="center" wrapText="1"/>
      <protection hidden="1"/>
    </xf>
    <xf numFmtId="49" fontId="44" fillId="0" borderId="32" xfId="0" applyNumberFormat="1" applyFont="1" applyBorder="1" applyAlignment="1" applyProtection="1">
      <alignment vertical="center" wrapText="1"/>
      <protection hidden="1" locked="0"/>
    </xf>
    <xf numFmtId="49" fontId="44" fillId="0" borderId="32" xfId="0" applyNumberFormat="1" applyFont="1" applyBorder="1" applyAlignment="1" applyProtection="1">
      <alignment horizontal="center" vertical="center" wrapText="1"/>
      <protection hidden="1"/>
    </xf>
    <xf numFmtId="0" fontId="39" fillId="0" borderId="0" xfId="0" applyFont="1"/>
    <xf numFmtId="3" fontId="39" fillId="0" borderId="0" xfId="0" applyNumberFormat="1" applyFont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2" xfId="0" applyFont="1" applyBorder="1" applyAlignment="1">
      <alignment vertical="center"/>
    </xf>
    <xf numFmtId="0" fontId="40" fillId="0" borderId="32" xfId="0" applyFont="1" applyBorder="1" applyAlignment="1">
      <alignment horizontal="center"/>
    </xf>
    <xf numFmtId="3" fontId="40" fillId="0" borderId="32" xfId="0" applyNumberFormat="1" applyFont="1" applyBorder="1" applyAlignment="1">
      <alignment horizontal="center" vertical="center"/>
    </xf>
    <xf numFmtId="3" fontId="40" fillId="11" borderId="32" xfId="0" applyNumberFormat="1" applyFont="1" applyFill="1" applyBorder="1" applyAlignment="1">
      <alignment/>
    </xf>
    <xf numFmtId="170" fontId="40" fillId="0" borderId="65" xfId="0" applyNumberFormat="1" applyFont="1" applyBorder="1" applyAlignment="1">
      <alignment horizontal="center" vertical="center"/>
    </xf>
    <xf numFmtId="0" fontId="45" fillId="0" borderId="32" xfId="31" applyFont="1" applyFill="1" applyBorder="1" applyAlignment="1">
      <alignment horizontal="center" vertical="center"/>
      <protection/>
    </xf>
    <xf numFmtId="0" fontId="45" fillId="0" borderId="32" xfId="31" applyFont="1" applyFill="1" applyBorder="1" applyAlignment="1">
      <alignment horizontal="justify" vertical="center" wrapText="1"/>
      <protection/>
    </xf>
    <xf numFmtId="0" fontId="46" fillId="0" borderId="32" xfId="31" applyFont="1" applyFill="1" applyBorder="1" applyAlignment="1">
      <alignment horizontal="center" vertical="center"/>
      <protection/>
    </xf>
    <xf numFmtId="3" fontId="46" fillId="0" borderId="32" xfId="20" applyNumberFormat="1" applyFont="1" applyFill="1" applyBorder="1" applyAlignment="1">
      <alignment horizontal="center" vertical="center"/>
    </xf>
    <xf numFmtId="165" fontId="46" fillId="0" borderId="32" xfId="33" applyFont="1" applyFill="1" applyBorder="1" applyAlignment="1">
      <alignment horizontal="center" vertical="center"/>
    </xf>
    <xf numFmtId="0" fontId="46" fillId="0" borderId="32" xfId="31" applyFont="1" applyFill="1" applyBorder="1" applyAlignment="1">
      <alignment horizontal="left" vertical="center" wrapText="1"/>
      <protection/>
    </xf>
    <xf numFmtId="0" fontId="46" fillId="0" borderId="32" xfId="31" applyFont="1" applyFill="1" applyBorder="1" applyAlignment="1">
      <alignment horizontal="center" vertical="center" wrapText="1"/>
      <protection/>
    </xf>
    <xf numFmtId="4" fontId="46" fillId="0" borderId="32" xfId="31" applyNumberFormat="1" applyFont="1" applyFill="1" applyBorder="1" applyAlignment="1">
      <alignment horizontal="right" vertical="center" wrapText="1"/>
      <protection/>
    </xf>
    <xf numFmtId="4" fontId="46" fillId="0" borderId="32" xfId="33" applyNumberFormat="1" applyFont="1" applyFill="1" applyBorder="1" applyAlignment="1">
      <alignment horizontal="right" vertical="center"/>
    </xf>
    <xf numFmtId="0" fontId="45" fillId="0" borderId="32" xfId="31" applyFont="1" applyFill="1" applyBorder="1" applyAlignment="1">
      <alignment horizontal="left" vertical="center" wrapText="1"/>
      <protection/>
    </xf>
    <xf numFmtId="0" fontId="46" fillId="0" borderId="32" xfId="31" applyFont="1" applyFill="1" applyBorder="1" applyAlignment="1">
      <alignment horizontal="justify" vertical="center" wrapText="1"/>
      <protection/>
    </xf>
    <xf numFmtId="0" fontId="43" fillId="0" borderId="32" xfId="0" applyFont="1" applyBorder="1" applyAlignment="1">
      <alignment vertical="top" wrapText="1"/>
    </xf>
    <xf numFmtId="3" fontId="40" fillId="11" borderId="32" xfId="0" applyNumberFormat="1" applyFont="1" applyFill="1" applyBorder="1" applyAlignment="1">
      <alignment vertical="center"/>
    </xf>
    <xf numFmtId="0" fontId="40" fillId="0" borderId="32" xfId="0" applyFont="1" applyBorder="1"/>
    <xf numFmtId="0" fontId="43" fillId="0" borderId="32" xfId="0" applyFont="1" applyBorder="1" applyAlignment="1">
      <alignment horizontal="center" vertical="center"/>
    </xf>
    <xf numFmtId="3" fontId="43" fillId="0" borderId="32" xfId="0" applyNumberFormat="1" applyFont="1" applyBorder="1" applyAlignment="1">
      <alignment horizontal="center" vertical="center"/>
    </xf>
    <xf numFmtId="177" fontId="43" fillId="0" borderId="32" xfId="0" applyNumberFormat="1" applyFont="1" applyBorder="1" applyAlignment="1">
      <alignment horizontal="center" vertical="center"/>
    </xf>
    <xf numFmtId="166" fontId="4" fillId="0" borderId="32" xfId="20" applyNumberFormat="1" applyFont="1" applyFill="1" applyBorder="1" applyAlignment="1">
      <alignment horizontal="center" vertical="center" wrapText="1"/>
    </xf>
    <xf numFmtId="0" fontId="4" fillId="0" borderId="32" xfId="39" applyNumberFormat="1" applyFont="1" applyFill="1" applyBorder="1" applyAlignment="1">
      <alignment horizontal="center" vertical="center" wrapText="1"/>
      <protection/>
    </xf>
    <xf numFmtId="0" fontId="4" fillId="0" borderId="0" xfId="39" applyNumberFormat="1" applyFont="1" applyFill="1" applyBorder="1" applyAlignment="1">
      <alignment horizontal="center" vertical="center" wrapText="1"/>
      <protection/>
    </xf>
    <xf numFmtId="0" fontId="1" fillId="0" borderId="32" xfId="39" applyNumberFormat="1" applyFont="1" applyFill="1" applyBorder="1" applyAlignment="1">
      <alignment horizontal="left" vertical="center" wrapText="1"/>
      <protection/>
    </xf>
    <xf numFmtId="43" fontId="1" fillId="0" borderId="32" xfId="20" applyFont="1" applyFill="1" applyBorder="1" applyAlignment="1">
      <alignment horizontal="center" vertical="center" wrapText="1"/>
    </xf>
    <xf numFmtId="4" fontId="47" fillId="0" borderId="0" xfId="0" applyNumberFormat="1" applyFont="1" applyFill="1" applyAlignment="1">
      <alignment horizontal="center" vertical="center"/>
    </xf>
    <xf numFmtId="0" fontId="47" fillId="0" borderId="0" xfId="0" applyFont="1" applyFill="1"/>
    <xf numFmtId="0" fontId="1" fillId="0" borderId="32" xfId="39" applyNumberFormat="1" applyFont="1" applyBorder="1" applyAlignment="1">
      <alignment horizontal="left" vertical="center" wrapText="1"/>
      <protection/>
    </xf>
    <xf numFmtId="43" fontId="1" fillId="0" borderId="32" xfId="2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justify" vertical="center" wrapText="1"/>
    </xf>
    <xf numFmtId="0" fontId="48" fillId="0" borderId="32" xfId="0" applyFont="1" applyFill="1" applyBorder="1" applyAlignment="1">
      <alignment horizontal="justify" vertical="center"/>
    </xf>
    <xf numFmtId="49" fontId="48" fillId="0" borderId="32" xfId="0" applyNumberFormat="1" applyFont="1" applyFill="1" applyBorder="1" applyAlignment="1" applyProtection="1">
      <alignment horizontal="justify" vertical="center" wrapText="1"/>
      <protection hidden="1" locked="0"/>
    </xf>
    <xf numFmtId="0" fontId="47" fillId="0" borderId="32" xfId="0" applyFont="1" applyFill="1" applyBorder="1" applyAlignment="1" applyProtection="1">
      <alignment horizontal="center" vertical="center" wrapText="1"/>
      <protection hidden="1"/>
    </xf>
    <xf numFmtId="0" fontId="48" fillId="0" borderId="32" xfId="0" applyFont="1" applyFill="1" applyBorder="1" applyAlignment="1">
      <alignment horizontal="justify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2" xfId="35" applyFont="1" applyFill="1" applyBorder="1" applyAlignment="1" applyProtection="1">
      <alignment vertical="center"/>
      <protection locked="0"/>
    </xf>
    <xf numFmtId="0" fontId="1" fillId="0" borderId="32" xfId="0" applyFont="1" applyFill="1" applyBorder="1"/>
    <xf numFmtId="0" fontId="1" fillId="0" borderId="32" xfId="35" applyFont="1" applyFill="1" applyBorder="1" applyAlignment="1" applyProtection="1">
      <alignment vertical="center"/>
      <protection hidden="1"/>
    </xf>
    <xf numFmtId="166" fontId="1" fillId="0" borderId="32" xfId="40" applyNumberFormat="1" applyFont="1" applyFill="1" applyBorder="1" applyAlignment="1">
      <alignment horizontal="center" vertical="center" wrapText="1"/>
    </xf>
    <xf numFmtId="181" fontId="1" fillId="0" borderId="32" xfId="40" applyFont="1" applyFill="1" applyBorder="1" applyAlignment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justify" vertical="center" wrapText="1"/>
      <protection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43" fontId="37" fillId="0" borderId="0" xfId="20" applyFont="1"/>
    <xf numFmtId="176" fontId="39" fillId="0" borderId="0" xfId="0" applyNumberFormat="1" applyFont="1"/>
    <xf numFmtId="0" fontId="50" fillId="0" borderId="0" xfId="0" applyFont="1"/>
    <xf numFmtId="0" fontId="51" fillId="0" borderId="0" xfId="0" applyFont="1"/>
    <xf numFmtId="175" fontId="41" fillId="0" borderId="32" xfId="32" applyNumberFormat="1" applyFont="1" applyBorder="1" applyAlignment="1">
      <alignment horizontal="center" vertical="center" wrapText="1"/>
    </xf>
    <xf numFmtId="3" fontId="40" fillId="0" borderId="32" xfId="0" applyNumberFormat="1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170" fontId="44" fillId="0" borderId="32" xfId="0" applyNumberFormat="1" applyFont="1" applyBorder="1" applyAlignment="1" applyProtection="1">
      <alignment horizontal="right" vertical="center" wrapText="1"/>
      <protection hidden="1"/>
    </xf>
    <xf numFmtId="0" fontId="24" fillId="0" borderId="65" xfId="0" applyNumberFormat="1" applyFont="1" applyBorder="1" applyAlignment="1" applyProtection="1">
      <alignment horizontal="center" vertical="center" wrapText="1"/>
      <protection hidden="1" locked="0"/>
    </xf>
    <xf numFmtId="49" fontId="24" fillId="0" borderId="65" xfId="0" applyNumberFormat="1" applyFont="1" applyFill="1" applyBorder="1" applyAlignment="1" applyProtection="1">
      <alignment vertical="center" wrapText="1"/>
      <protection hidden="1" locked="0"/>
    </xf>
    <xf numFmtId="0" fontId="25" fillId="0" borderId="0" xfId="0" applyFont="1" applyFill="1" applyBorder="1"/>
    <xf numFmtId="0" fontId="0" fillId="0" borderId="6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4" fillId="0" borderId="65" xfId="0" applyNumberFormat="1" applyFont="1" applyBorder="1" applyAlignment="1" applyProtection="1">
      <alignment vertical="center" wrapText="1"/>
      <protection hidden="1" locked="0"/>
    </xf>
    <xf numFmtId="49" fontId="24" fillId="0" borderId="67" xfId="0" applyNumberFormat="1" applyFont="1" applyFill="1" applyBorder="1" applyAlignment="1" applyProtection="1">
      <alignment vertical="center" wrapText="1"/>
      <protection hidden="1" locked="0"/>
    </xf>
    <xf numFmtId="178" fontId="24" fillId="0" borderId="65" xfId="0" applyNumberFormat="1" applyFont="1" applyFill="1" applyBorder="1" applyAlignment="1" applyProtection="1">
      <alignment vertical="center" wrapText="1"/>
      <protection hidden="1" locked="0"/>
    </xf>
    <xf numFmtId="178" fontId="24" fillId="12" borderId="65" xfId="0" applyNumberFormat="1" applyFont="1" applyFill="1" applyBorder="1" applyAlignment="1" applyProtection="1">
      <alignment vertical="center" wrapText="1"/>
      <protection hidden="1" locked="0"/>
    </xf>
    <xf numFmtId="44" fontId="20" fillId="6" borderId="53" xfId="41" applyFont="1" applyFill="1" applyBorder="1" applyAlignment="1" applyProtection="1">
      <alignment horizontal="center" vertical="center"/>
      <protection/>
    </xf>
    <xf numFmtId="43" fontId="22" fillId="8" borderId="27" xfId="20" applyFont="1" applyFill="1" applyBorder="1" applyAlignment="1" applyProtection="1">
      <alignment horizontal="right" vertical="center" wrapText="1"/>
      <protection/>
    </xf>
    <xf numFmtId="174" fontId="22" fillId="9" borderId="50" xfId="0" applyNumberFormat="1" applyFont="1" applyFill="1" applyBorder="1" applyAlignment="1">
      <alignment horizontal="center" vertical="center" wrapText="1"/>
    </xf>
    <xf numFmtId="4" fontId="22" fillId="9" borderId="52" xfId="29" applyNumberFormat="1" applyFont="1" applyFill="1" applyBorder="1" applyAlignment="1" applyProtection="1">
      <alignment horizontal="right" vertical="center" wrapText="1"/>
      <protection/>
    </xf>
    <xf numFmtId="49" fontId="23" fillId="0" borderId="27" xfId="0" applyNumberFormat="1" applyFont="1" applyBorder="1" applyAlignment="1">
      <alignment horizontal="justify" vertical="center" wrapText="1"/>
    </xf>
    <xf numFmtId="4" fontId="0" fillId="0" borderId="0" xfId="0" applyNumberFormat="1"/>
    <xf numFmtId="0" fontId="53" fillId="0" borderId="0" xfId="0" applyFont="1" applyBorder="1" applyAlignment="1" applyProtection="1">
      <alignment horizontal="center" vertical="top" wrapText="1"/>
      <protection/>
    </xf>
    <xf numFmtId="4" fontId="53" fillId="0" borderId="0" xfId="0" applyNumberFormat="1" applyFont="1" applyBorder="1" applyAlignment="1" applyProtection="1">
      <alignment horizontal="right" vertical="top" wrapText="1"/>
      <protection/>
    </xf>
    <xf numFmtId="0" fontId="20" fillId="6" borderId="50" xfId="0" applyFont="1" applyFill="1" applyBorder="1" applyAlignment="1">
      <alignment horizontal="center" vertical="center"/>
    </xf>
    <xf numFmtId="0" fontId="20" fillId="6" borderId="50" xfId="0" applyFont="1" applyFill="1" applyBorder="1" applyAlignment="1">
      <alignment horizontal="left" vertical="center"/>
    </xf>
    <xf numFmtId="183" fontId="21" fillId="0" borderId="27" xfId="0" applyNumberFormat="1" applyFont="1" applyBorder="1" applyAlignment="1">
      <alignment horizontal="right" vertical="center" wrapText="1"/>
    </xf>
    <xf numFmtId="0" fontId="1" fillId="0" borderId="0" xfId="35" applyFont="1" applyFill="1" applyBorder="1" applyAlignment="1" applyProtection="1">
      <alignment vertical="center"/>
      <protection hidden="1"/>
    </xf>
    <xf numFmtId="0" fontId="20" fillId="6" borderId="50" xfId="0" applyFont="1" applyFill="1" applyBorder="1" applyAlignment="1">
      <alignment horizontal="left" vertical="center" wrapText="1"/>
    </xf>
    <xf numFmtId="0" fontId="34" fillId="0" borderId="32" xfId="0" applyNumberFormat="1" applyFont="1" applyBorder="1" applyAlignment="1" applyProtection="1">
      <alignment horizontal="justify" vertical="center" wrapText="1"/>
      <protection hidden="1" locked="0"/>
    </xf>
    <xf numFmtId="49" fontId="20" fillId="6" borderId="50" xfId="0" applyNumberFormat="1" applyFont="1" applyFill="1" applyBorder="1" applyAlignment="1">
      <alignment horizontal="left" vertical="center"/>
    </xf>
    <xf numFmtId="49" fontId="20" fillId="6" borderId="50" xfId="0" applyNumberFormat="1" applyFont="1" applyFill="1" applyBorder="1" applyAlignment="1">
      <alignment horizontal="left" vertical="center" wrapText="1"/>
    </xf>
    <xf numFmtId="0" fontId="20" fillId="6" borderId="50" xfId="0" applyNumberFormat="1" applyFont="1" applyFill="1" applyBorder="1" applyAlignment="1">
      <alignment horizontal="left" vertical="center" wrapText="1"/>
    </xf>
    <xf numFmtId="174" fontId="22" fillId="8" borderId="27" xfId="0" applyNumberFormat="1" applyFont="1" applyFill="1" applyBorder="1" applyAlignment="1">
      <alignment horizontal="center" vertical="center" wrapText="1"/>
    </xf>
    <xf numFmtId="174" fontId="22" fillId="8" borderId="0" xfId="0" applyNumberFormat="1" applyFont="1" applyFill="1" applyBorder="1" applyAlignment="1">
      <alignment horizontal="right" vertical="center" wrapText="1"/>
    </xf>
    <xf numFmtId="9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175" fontId="25" fillId="0" borderId="0" xfId="0" applyNumberFormat="1" applyFont="1"/>
    <xf numFmtId="9" fontId="25" fillId="0" borderId="0" xfId="20" applyNumberFormat="1" applyFont="1" applyAlignment="1">
      <alignment vertical="center"/>
    </xf>
    <xf numFmtId="43" fontId="25" fillId="0" borderId="0" xfId="20" applyFont="1" applyFill="1"/>
    <xf numFmtId="4" fontId="22" fillId="9" borderId="50" xfId="29" applyNumberFormat="1" applyFont="1" applyFill="1" applyBorder="1" applyAlignment="1" applyProtection="1">
      <alignment horizontal="right" vertical="center" wrapText="1"/>
      <protection/>
    </xf>
    <xf numFmtId="49" fontId="21" fillId="0" borderId="27" xfId="0" applyNumberFormat="1" applyFont="1" applyBorder="1" applyAlignment="1">
      <alignment horizontal="left" vertical="center" wrapText="1"/>
    </xf>
    <xf numFmtId="178" fontId="25" fillId="0" borderId="0" xfId="0" applyNumberFormat="1" applyFont="1"/>
    <xf numFmtId="43" fontId="25" fillId="0" borderId="0" xfId="0" applyNumberFormat="1" applyFont="1"/>
    <xf numFmtId="0" fontId="55" fillId="11" borderId="0" xfId="0" applyFont="1" applyFill="1" applyAlignment="1">
      <alignment horizontal="center" vertical="center"/>
    </xf>
    <xf numFmtId="3" fontId="55" fillId="11" borderId="0" xfId="0" applyNumberFormat="1" applyFont="1" applyFill="1" applyAlignment="1">
      <alignment horizontal="center" vertical="center"/>
    </xf>
    <xf numFmtId="3" fontId="0" fillId="0" borderId="0" xfId="0" applyNumberFormat="1"/>
    <xf numFmtId="10" fontId="41" fillId="0" borderId="32" xfId="21" applyNumberFormat="1" applyFont="1" applyBorder="1" applyAlignment="1">
      <alignment horizontal="center" vertical="center" wrapText="1"/>
    </xf>
    <xf numFmtId="0" fontId="41" fillId="0" borderId="66" xfId="0" applyFont="1" applyBorder="1" applyAlignment="1">
      <alignment horizontal="center" vertical="center" wrapText="1"/>
    </xf>
    <xf numFmtId="176" fontId="41" fillId="0" borderId="32" xfId="0" applyNumberFormat="1" applyFont="1" applyBorder="1" applyAlignment="1">
      <alignment vertical="center"/>
    </xf>
    <xf numFmtId="0" fontId="49" fillId="0" borderId="0" xfId="0" applyFont="1" applyFill="1"/>
    <xf numFmtId="175" fontId="0" fillId="0" borderId="0" xfId="0" applyNumberFormat="1"/>
    <xf numFmtId="0" fontId="24" fillId="0" borderId="29" xfId="0" applyNumberFormat="1" applyFont="1" applyBorder="1" applyAlignment="1" applyProtection="1">
      <alignment horizontal="left" vertical="center" wrapText="1"/>
      <protection hidden="1" locked="0"/>
    </xf>
    <xf numFmtId="0" fontId="24" fillId="0" borderId="34" xfId="0" applyNumberFormat="1" applyFont="1" applyBorder="1" applyAlignment="1" applyProtection="1">
      <alignment horizontal="left" vertical="center" wrapText="1"/>
      <protection hidden="1" locked="0"/>
    </xf>
    <xf numFmtId="0" fontId="0" fillId="0" borderId="32" xfId="0" applyFill="1" applyBorder="1" applyAlignment="1">
      <alignment horizontal="center"/>
    </xf>
    <xf numFmtId="0" fontId="0" fillId="0" borderId="32" xfId="0" applyFill="1" applyBorder="1"/>
    <xf numFmtId="0" fontId="0" fillId="0" borderId="32" xfId="0" applyBorder="1" applyAlignment="1">
      <alignment horizontal="center"/>
    </xf>
    <xf numFmtId="0" fontId="0" fillId="0" borderId="32" xfId="0" applyBorder="1"/>
    <xf numFmtId="0" fontId="0" fillId="0" borderId="0" xfId="0" applyAlignment="1">
      <alignment horizontal="center"/>
    </xf>
    <xf numFmtId="4" fontId="1" fillId="0" borderId="32" xfId="40" applyNumberFormat="1" applyFont="1" applyFill="1" applyBorder="1" applyAlignment="1">
      <alignment horizontal="center" vertical="center" wrapText="1"/>
    </xf>
    <xf numFmtId="4" fontId="1" fillId="0" borderId="32" xfId="20" applyNumberFormat="1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 applyProtection="1">
      <alignment horizontal="center" vertical="center" wrapText="1"/>
      <protection/>
    </xf>
    <xf numFmtId="4" fontId="1" fillId="0" borderId="32" xfId="20" applyNumberFormat="1" applyFont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/>
    </xf>
    <xf numFmtId="4" fontId="48" fillId="0" borderId="32" xfId="2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/>
    </xf>
    <xf numFmtId="39" fontId="1" fillId="0" borderId="32" xfId="35" applyNumberFormat="1" applyFont="1" applyFill="1" applyBorder="1" applyAlignment="1" applyProtection="1">
      <alignment horizontal="center"/>
      <protection locked="0"/>
    </xf>
    <xf numFmtId="39" fontId="1" fillId="0" borderId="0" xfId="35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66" fontId="1" fillId="0" borderId="32" xfId="20" applyNumberFormat="1" applyFont="1" applyFill="1" applyBorder="1" applyAlignment="1">
      <alignment horizontal="center" vertical="center" wrapText="1"/>
    </xf>
    <xf numFmtId="166" fontId="1" fillId="0" borderId="32" xfId="2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" fillId="0" borderId="0" xfId="0" applyFont="1"/>
    <xf numFmtId="0" fontId="38" fillId="0" borderId="32" xfId="0" applyFont="1" applyBorder="1" applyAlignment="1">
      <alignment horizontal="center" wrapText="1"/>
    </xf>
    <xf numFmtId="0" fontId="39" fillId="0" borderId="68" xfId="0" applyFont="1" applyBorder="1" applyAlignment="1">
      <alignment horizontal="center" wrapText="1"/>
    </xf>
    <xf numFmtId="0" fontId="39" fillId="0" borderId="66" xfId="0" applyFont="1" applyBorder="1" applyAlignment="1">
      <alignment horizontal="center" wrapText="1"/>
    </xf>
    <xf numFmtId="0" fontId="39" fillId="0" borderId="65" xfId="0" applyFont="1" applyBorder="1" applyAlignment="1">
      <alignment horizontal="center" wrapText="1"/>
    </xf>
    <xf numFmtId="0" fontId="41" fillId="0" borderId="68" xfId="0" applyFont="1" applyBorder="1" applyAlignment="1">
      <alignment horizontal="right" vertical="center" wrapText="1"/>
    </xf>
    <xf numFmtId="0" fontId="41" fillId="0" borderId="66" xfId="0" applyFont="1" applyBorder="1" applyAlignment="1">
      <alignment horizontal="right" vertical="center" wrapText="1"/>
    </xf>
    <xf numFmtId="0" fontId="41" fillId="0" borderId="65" xfId="0" applyFont="1" applyBorder="1" applyAlignment="1">
      <alignment horizontal="right" vertical="center" wrapText="1"/>
    </xf>
    <xf numFmtId="0" fontId="40" fillId="0" borderId="68" xfId="0" applyFont="1" applyBorder="1" applyAlignment="1">
      <alignment horizontal="left" vertical="center"/>
    </xf>
    <xf numFmtId="0" fontId="40" fillId="0" borderId="66" xfId="0" applyFont="1" applyBorder="1" applyAlignment="1">
      <alignment horizontal="left" vertical="center"/>
    </xf>
    <xf numFmtId="0" fontId="40" fillId="0" borderId="65" xfId="0" applyFont="1" applyBorder="1" applyAlignment="1">
      <alignment horizontal="left" vertical="center"/>
    </xf>
    <xf numFmtId="0" fontId="8" fillId="0" borderId="68" xfId="36" applyFont="1" applyFill="1" applyBorder="1" applyAlignment="1" applyProtection="1">
      <alignment horizontal="center" vertical="center"/>
      <protection hidden="1"/>
    </xf>
    <xf numFmtId="0" fontId="8" fillId="0" borderId="66" xfId="36" applyFont="1" applyFill="1" applyBorder="1" applyAlignment="1" applyProtection="1">
      <alignment horizontal="center" vertical="center"/>
      <protection hidden="1"/>
    </xf>
    <xf numFmtId="0" fontId="8" fillId="0" borderId="65" xfId="36" applyFont="1" applyFill="1" applyBorder="1" applyAlignment="1" applyProtection="1">
      <alignment horizontal="center" vertical="center"/>
      <protection hidden="1"/>
    </xf>
    <xf numFmtId="0" fontId="8" fillId="0" borderId="52" xfId="35" applyFont="1" applyFill="1" applyBorder="1" applyAlignment="1" applyProtection="1">
      <alignment horizontal="left" vertical="center"/>
      <protection hidden="1"/>
    </xf>
    <xf numFmtId="0" fontId="8" fillId="0" borderId="69" xfId="35" applyFont="1" applyFill="1" applyBorder="1" applyAlignment="1" applyProtection="1">
      <alignment horizontal="left" vertical="center"/>
      <protection hidden="1"/>
    </xf>
    <xf numFmtId="0" fontId="8" fillId="0" borderId="70" xfId="35" applyFont="1" applyFill="1" applyBorder="1" applyAlignment="1" applyProtection="1">
      <alignment horizontal="justify" vertical="center" wrapText="1"/>
      <protection hidden="1"/>
    </xf>
    <xf numFmtId="0" fontId="8" fillId="0" borderId="50" xfId="35" applyFont="1" applyFill="1" applyBorder="1" applyAlignment="1" applyProtection="1">
      <alignment horizontal="justify" vertical="center" wrapText="1"/>
      <protection hidden="1"/>
    </xf>
    <xf numFmtId="0" fontId="8" fillId="0" borderId="62" xfId="35" applyFont="1" applyFill="1" applyBorder="1" applyAlignment="1" applyProtection="1">
      <alignment horizontal="justify" vertical="center" wrapText="1"/>
      <protection hidden="1"/>
    </xf>
    <xf numFmtId="0" fontId="8" fillId="0" borderId="52" xfId="36" applyFont="1" applyFill="1" applyBorder="1" applyAlignment="1" applyProtection="1">
      <alignment horizontal="left" vertical="center" wrapText="1"/>
      <protection hidden="1"/>
    </xf>
    <xf numFmtId="0" fontId="8" fillId="0" borderId="69" xfId="36" applyFont="1" applyFill="1" applyBorder="1" applyAlignment="1" applyProtection="1">
      <alignment horizontal="left" vertical="center" wrapText="1"/>
      <protection hidden="1"/>
    </xf>
    <xf numFmtId="0" fontId="7" fillId="0" borderId="52" xfId="36" applyFont="1" applyFill="1" applyBorder="1" applyAlignment="1" applyProtection="1">
      <alignment horizontal="left"/>
      <protection hidden="1"/>
    </xf>
    <xf numFmtId="0" fontId="7" fillId="0" borderId="69" xfId="36" applyFont="1" applyFill="1" applyBorder="1" applyAlignment="1" applyProtection="1">
      <alignment horizontal="left"/>
      <protection hidden="1"/>
    </xf>
    <xf numFmtId="0" fontId="8" fillId="0" borderId="52" xfId="36" applyFont="1" applyFill="1" applyBorder="1" applyAlignment="1" applyProtection="1">
      <alignment horizontal="center" vertical="center" wrapText="1"/>
      <protection hidden="1"/>
    </xf>
    <xf numFmtId="0" fontId="8" fillId="0" borderId="69" xfId="36" applyFont="1" applyFill="1" applyBorder="1" applyAlignment="1" applyProtection="1">
      <alignment horizontal="center" vertical="center" wrapText="1"/>
      <protection hidden="1"/>
    </xf>
    <xf numFmtId="180" fontId="8" fillId="0" borderId="55" xfId="35" applyNumberFormat="1" applyFont="1" applyFill="1" applyBorder="1" applyAlignment="1" applyProtection="1">
      <alignment horizontal="center" vertical="center"/>
      <protection hidden="1"/>
    </xf>
    <xf numFmtId="0" fontId="8" fillId="0" borderId="71" xfId="36" applyFont="1" applyFill="1" applyBorder="1" applyAlignment="1" applyProtection="1">
      <alignment horizontal="center" vertical="center" wrapText="1"/>
      <protection hidden="1"/>
    </xf>
    <xf numFmtId="0" fontId="8" fillId="0" borderId="72" xfId="36" applyFont="1" applyFill="1" applyBorder="1" applyAlignment="1" applyProtection="1">
      <alignment horizontal="center" vertical="center" wrapText="1"/>
      <protection hidden="1"/>
    </xf>
    <xf numFmtId="0" fontId="8" fillId="0" borderId="27" xfId="36" applyFont="1" applyFill="1" applyBorder="1" applyAlignment="1" applyProtection="1">
      <alignment horizontal="center"/>
      <protection hidden="1"/>
    </xf>
    <xf numFmtId="0" fontId="8" fillId="0" borderId="52" xfId="36" applyFont="1" applyFill="1" applyBorder="1" applyAlignment="1" applyProtection="1">
      <alignment horizontal="center" vertical="center"/>
      <protection hidden="1"/>
    </xf>
    <xf numFmtId="0" fontId="8" fillId="0" borderId="69" xfId="36" applyFont="1" applyFill="1" applyBorder="1" applyAlignment="1" applyProtection="1">
      <alignment horizontal="center" vertical="center"/>
      <protection hidden="1"/>
    </xf>
    <xf numFmtId="179" fontId="8" fillId="0" borderId="55" xfId="38" applyNumberFormat="1" applyFont="1" applyFill="1" applyBorder="1" applyAlignment="1" applyProtection="1">
      <alignment horizontal="center"/>
      <protection hidden="1"/>
    </xf>
    <xf numFmtId="0" fontId="7" fillId="0" borderId="52" xfId="36" applyFont="1" applyFill="1" applyBorder="1" applyAlignment="1" applyProtection="1">
      <alignment horizontal="center"/>
      <protection hidden="1"/>
    </xf>
    <xf numFmtId="0" fontId="7" fillId="0" borderId="69" xfId="36" applyFont="1" applyFill="1" applyBorder="1" applyAlignment="1" applyProtection="1">
      <alignment horizontal="center"/>
      <protection hidden="1"/>
    </xf>
    <xf numFmtId="0" fontId="8" fillId="0" borderId="50" xfId="36" applyFont="1" applyFill="1" applyBorder="1" applyAlignment="1" applyProtection="1">
      <alignment horizontal="left" vertical="center" wrapText="1"/>
      <protection hidden="1"/>
    </xf>
    <xf numFmtId="0" fontId="8" fillId="0" borderId="51" xfId="36" applyFont="1" applyFill="1" applyBorder="1" applyAlignment="1" applyProtection="1">
      <alignment horizontal="left" vertical="center" wrapText="1"/>
      <protection hidden="1"/>
    </xf>
    <xf numFmtId="0" fontId="7" fillId="0" borderId="50" xfId="36" applyFont="1" applyFill="1" applyBorder="1" applyAlignment="1" applyProtection="1">
      <alignment/>
      <protection hidden="1"/>
    </xf>
    <xf numFmtId="0" fontId="7" fillId="0" borderId="51" xfId="36" applyFont="1" applyFill="1" applyBorder="1" applyAlignment="1" applyProtection="1">
      <alignment/>
      <protection hidden="1"/>
    </xf>
    <xf numFmtId="0" fontId="7" fillId="0" borderId="50" xfId="35" applyFont="1" applyFill="1" applyBorder="1" applyAlignment="1" applyProtection="1">
      <alignment horizontal="justify" vertical="center" wrapText="1"/>
      <protection locked="0"/>
    </xf>
    <xf numFmtId="0" fontId="7" fillId="0" borderId="52" xfId="35" applyFont="1" applyFill="1" applyBorder="1" applyAlignment="1" applyProtection="1">
      <alignment horizontal="justify" vertical="center" wrapText="1"/>
      <protection locked="0"/>
    </xf>
    <xf numFmtId="0" fontId="7" fillId="0" borderId="50" xfId="35" applyFont="1" applyFill="1" applyBorder="1" applyAlignment="1" applyProtection="1">
      <alignment horizontal="left" vertical="center"/>
      <protection locked="0"/>
    </xf>
    <xf numFmtId="0" fontId="7" fillId="0" borderId="52" xfId="35" applyFont="1" applyFill="1" applyBorder="1" applyAlignment="1" applyProtection="1">
      <alignment horizontal="left" vertical="center"/>
      <protection locked="0"/>
    </xf>
    <xf numFmtId="0" fontId="7" fillId="0" borderId="60" xfId="35" applyFont="1" applyFill="1" applyBorder="1" applyAlignment="1" applyProtection="1">
      <alignment horizontal="justify" vertical="center" wrapText="1"/>
      <protection locked="0"/>
    </xf>
    <xf numFmtId="0" fontId="8" fillId="0" borderId="62" xfId="36" applyFont="1" applyFill="1" applyBorder="1" applyAlignment="1" applyProtection="1">
      <alignment horizontal="left" vertical="center" wrapText="1"/>
      <protection hidden="1"/>
    </xf>
    <xf numFmtId="0" fontId="8" fillId="0" borderId="73" xfId="36" applyFont="1" applyFill="1" applyBorder="1" applyAlignment="1" applyProtection="1">
      <alignment horizontal="left" vertical="center" wrapText="1"/>
      <protection hidden="1"/>
    </xf>
    <xf numFmtId="0" fontId="27" fillId="0" borderId="74" xfId="35" applyFont="1" applyFill="1" applyBorder="1" applyAlignment="1" applyProtection="1">
      <alignment horizontal="center" vertical="center" wrapText="1"/>
      <protection hidden="1"/>
    </xf>
    <xf numFmtId="0" fontId="27" fillId="0" borderId="74" xfId="35" applyNumberFormat="1" applyFont="1" applyFill="1" applyBorder="1" applyAlignment="1" applyProtection="1">
      <alignment horizontal="justify" vertical="center" wrapText="1"/>
      <protection hidden="1"/>
    </xf>
    <xf numFmtId="0" fontId="8" fillId="0" borderId="56" xfId="34" applyFont="1" applyFill="1" applyBorder="1" applyAlignment="1">
      <alignment horizontal="center" vertical="center"/>
      <protection/>
    </xf>
    <xf numFmtId="0" fontId="8" fillId="0" borderId="26" xfId="34" applyFont="1" applyFill="1" applyBorder="1" applyAlignment="1">
      <alignment horizontal="center" vertical="center"/>
      <protection/>
    </xf>
    <xf numFmtId="0" fontId="8" fillId="0" borderId="75" xfId="36" applyFont="1" applyFill="1" applyBorder="1" applyAlignment="1" applyProtection="1">
      <alignment horizontal="left" vertical="center" wrapText="1"/>
      <protection hidden="1"/>
    </xf>
    <xf numFmtId="0" fontId="8" fillId="0" borderId="76" xfId="36" applyFont="1" applyFill="1" applyBorder="1" applyAlignment="1" applyProtection="1">
      <alignment horizontal="left" vertical="center" wrapText="1"/>
      <protection hidden="1"/>
    </xf>
    <xf numFmtId="0" fontId="38" fillId="0" borderId="0" xfId="0" applyFont="1" applyAlignment="1">
      <alignment horizontal="center"/>
    </xf>
    <xf numFmtId="10" fontId="4" fillId="0" borderId="17" xfId="24" applyNumberFormat="1" applyFont="1" applyFill="1" applyBorder="1" applyAlignment="1">
      <alignment horizontal="center" vertical="center" wrapText="1"/>
    </xf>
    <xf numFmtId="10" fontId="4" fillId="0" borderId="16" xfId="24" applyNumberFormat="1" applyFont="1" applyFill="1" applyBorder="1" applyAlignment="1">
      <alignment horizontal="center" vertical="center" wrapText="1"/>
    </xf>
    <xf numFmtId="39" fontId="4" fillId="0" borderId="17" xfId="22" applyNumberFormat="1" applyFont="1" applyFill="1" applyBorder="1" applyAlignment="1">
      <alignment horizontal="center" vertical="center" wrapText="1"/>
      <protection/>
    </xf>
    <xf numFmtId="39" fontId="5" fillId="0" borderId="17" xfId="22" applyNumberFormat="1" applyFont="1" applyFill="1" applyBorder="1" applyAlignment="1">
      <alignment horizontal="center" vertical="center"/>
      <protection/>
    </xf>
    <xf numFmtId="43" fontId="5" fillId="0" borderId="17" xfId="23" applyNumberFormat="1" applyFont="1" applyFill="1" applyBorder="1" applyAlignment="1">
      <alignment horizontal="center" vertical="center"/>
    </xf>
    <xf numFmtId="10" fontId="4" fillId="0" borderId="17" xfId="24" applyNumberFormat="1" applyFont="1" applyFill="1" applyBorder="1" applyAlignment="1">
      <alignment horizontal="center" vertical="top" wrapText="1"/>
    </xf>
    <xf numFmtId="10" fontId="4" fillId="0" borderId="16" xfId="24" applyNumberFormat="1" applyFont="1" applyFill="1" applyBorder="1" applyAlignment="1">
      <alignment horizontal="center" vertical="top" wrapText="1"/>
    </xf>
    <xf numFmtId="10" fontId="4" fillId="0" borderId="77" xfId="24" applyNumberFormat="1" applyFont="1" applyFill="1" applyBorder="1" applyAlignment="1">
      <alignment horizontal="center" vertical="center" wrapText="1"/>
    </xf>
    <xf numFmtId="10" fontId="4" fillId="0" borderId="78" xfId="24" applyNumberFormat="1" applyFont="1" applyFill="1" applyBorder="1" applyAlignment="1">
      <alignment horizontal="center" vertical="center" wrapText="1"/>
    </xf>
    <xf numFmtId="10" fontId="4" fillId="0" borderId="19" xfId="24" applyNumberFormat="1" applyFont="1" applyFill="1" applyBorder="1" applyAlignment="1">
      <alignment horizontal="center" vertical="center" wrapText="1"/>
    </xf>
    <xf numFmtId="10" fontId="4" fillId="0" borderId="79" xfId="24" applyNumberFormat="1" applyFont="1" applyFill="1" applyBorder="1" applyAlignment="1">
      <alignment horizontal="center" vertical="center" wrapText="1"/>
    </xf>
    <xf numFmtId="0" fontId="4" fillId="0" borderId="80" xfId="25" applyFont="1" applyFill="1" applyBorder="1" applyAlignment="1">
      <alignment horizontal="center" vertical="center"/>
      <protection/>
    </xf>
    <xf numFmtId="0" fontId="4" fillId="0" borderId="41" xfId="25" applyFont="1" applyFill="1" applyBorder="1" applyAlignment="1">
      <alignment horizontal="center" vertical="center"/>
      <protection/>
    </xf>
    <xf numFmtId="10" fontId="4" fillId="0" borderId="81" xfId="24" applyNumberFormat="1" applyFont="1" applyFill="1" applyBorder="1" applyAlignment="1">
      <alignment horizontal="center" vertical="center" wrapText="1"/>
    </xf>
    <xf numFmtId="4" fontId="8" fillId="0" borderId="82" xfId="0" applyNumberFormat="1" applyFont="1" applyBorder="1" applyAlignment="1" applyProtection="1">
      <alignment horizontal="center" vertical="center" wrapText="1"/>
      <protection locked="0"/>
    </xf>
    <xf numFmtId="4" fontId="8" fillId="0" borderId="83" xfId="0" applyNumberFormat="1" applyFont="1" applyBorder="1" applyAlignment="1" applyProtection="1">
      <alignment horizontal="center" vertical="center" wrapText="1"/>
      <protection locked="0"/>
    </xf>
    <xf numFmtId="4" fontId="8" fillId="0" borderId="19" xfId="0" applyNumberFormat="1" applyFont="1" applyBorder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 applyProtection="1">
      <alignment horizontal="center" vertical="center" wrapText="1"/>
      <protection locked="0"/>
    </xf>
    <xf numFmtId="4" fontId="8" fillId="0" borderId="11" xfId="0" applyNumberFormat="1" applyFont="1" applyBorder="1" applyAlignment="1" applyProtection="1">
      <alignment horizontal="center" vertical="center" wrapText="1"/>
      <protection locked="0"/>
    </xf>
    <xf numFmtId="4" fontId="8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6" fillId="5" borderId="42" xfId="0" applyFont="1" applyFill="1" applyBorder="1" applyAlignment="1">
      <alignment horizontal="center" vertical="center"/>
    </xf>
    <xf numFmtId="0" fontId="16" fillId="5" borderId="84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 shrinkToFit="1"/>
    </xf>
    <xf numFmtId="0" fontId="4" fillId="13" borderId="34" xfId="25" applyFont="1" applyFill="1" applyBorder="1" applyAlignment="1">
      <alignment horizontal="center" vertical="center" wrapText="1"/>
      <protection/>
    </xf>
    <xf numFmtId="0" fontId="4" fillId="13" borderId="32" xfId="25" applyFont="1" applyFill="1" applyBorder="1" applyAlignment="1">
      <alignment horizontal="center" vertical="center" wrapText="1"/>
      <protection/>
    </xf>
    <xf numFmtId="0" fontId="4" fillId="13" borderId="33" xfId="25" applyFont="1" applyFill="1" applyBorder="1" applyAlignment="1">
      <alignment horizontal="center" vertical="center" wrapText="1"/>
      <protection/>
    </xf>
    <xf numFmtId="0" fontId="9" fillId="0" borderId="68" xfId="0" applyNumberFormat="1" applyFont="1" applyBorder="1" applyAlignment="1">
      <alignment horizontal="center" vertical="center" wrapText="1"/>
    </xf>
    <xf numFmtId="0" fontId="9" fillId="0" borderId="66" xfId="0" applyNumberFormat="1" applyFont="1" applyBorder="1" applyAlignment="1">
      <alignment horizontal="center" vertical="center" wrapText="1"/>
    </xf>
    <xf numFmtId="0" fontId="9" fillId="0" borderId="65" xfId="0" applyNumberFormat="1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4" fillId="0" borderId="38" xfId="25" applyFont="1" applyFill="1" applyBorder="1" applyAlignment="1">
      <alignment horizontal="center" vertical="center" wrapText="1"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4" fillId="0" borderId="39" xfId="25" applyFont="1" applyFill="1" applyBorder="1" applyAlignment="1">
      <alignment horizontal="center" vertical="center" wrapText="1"/>
      <protection/>
    </xf>
    <xf numFmtId="0" fontId="4" fillId="0" borderId="35" xfId="25" applyFont="1" applyFill="1" applyBorder="1" applyAlignment="1">
      <alignment horizontal="center" vertical="center"/>
      <protection/>
    </xf>
    <xf numFmtId="0" fontId="4" fillId="0" borderId="36" xfId="25" applyFont="1" applyFill="1" applyBorder="1" applyAlignment="1">
      <alignment horizontal="center" vertical="center"/>
      <protection/>
    </xf>
    <xf numFmtId="0" fontId="4" fillId="0" borderId="37" xfId="25" applyFont="1" applyFill="1" applyBorder="1" applyAlignment="1">
      <alignment horizontal="center" vertical="center"/>
      <protection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1" fillId="0" borderId="27" xfId="0" applyFont="1" applyFill="1" applyBorder="1" applyAlignment="1">
      <alignment horizontal="center" vertical="center"/>
    </xf>
    <xf numFmtId="11" fontId="9" fillId="0" borderId="68" xfId="0" applyNumberFormat="1" applyFont="1" applyBorder="1" applyAlignment="1">
      <alignment horizontal="center" vertical="center" wrapText="1"/>
    </xf>
    <xf numFmtId="11" fontId="9" fillId="0" borderId="66" xfId="0" applyNumberFormat="1" applyFont="1" applyBorder="1" applyAlignment="1">
      <alignment horizontal="center" vertical="center" wrapText="1"/>
    </xf>
    <xf numFmtId="11" fontId="9" fillId="0" borderId="65" xfId="0" applyNumberFormat="1" applyFont="1" applyBorder="1" applyAlignment="1">
      <alignment horizontal="center" vertical="center" wrapText="1"/>
    </xf>
    <xf numFmtId="0" fontId="4" fillId="0" borderId="43" xfId="25" applyFont="1" applyBorder="1" applyAlignment="1">
      <alignment horizontal="center" vertical="center"/>
      <protection/>
    </xf>
    <xf numFmtId="0" fontId="4" fillId="0" borderId="44" xfId="25" applyFont="1" applyBorder="1" applyAlignment="1">
      <alignment horizontal="center" vertical="center"/>
      <protection/>
    </xf>
    <xf numFmtId="0" fontId="4" fillId="0" borderId="45" xfId="25" applyFont="1" applyBorder="1" applyAlignment="1">
      <alignment horizontal="center" vertical="center"/>
      <protection/>
    </xf>
    <xf numFmtId="0" fontId="4" fillId="0" borderId="23" xfId="25" applyFont="1" applyBorder="1" applyAlignment="1">
      <alignment horizontal="center" vertical="center"/>
      <protection/>
    </xf>
    <xf numFmtId="0" fontId="4" fillId="0" borderId="24" xfId="25" applyFont="1" applyBorder="1" applyAlignment="1">
      <alignment horizontal="center" vertical="center"/>
      <protection/>
    </xf>
    <xf numFmtId="0" fontId="4" fillId="0" borderId="25" xfId="25" applyFont="1" applyBorder="1" applyAlignment="1">
      <alignment horizontal="center" vertical="center"/>
      <protection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center"/>
    </xf>
    <xf numFmtId="0" fontId="11" fillId="0" borderId="8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7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2" fillId="0" borderId="27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0" fontId="0" fillId="0" borderId="51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66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0" fillId="0" borderId="89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174" fontId="22" fillId="8" borderId="27" xfId="0" applyNumberFormat="1" applyFont="1" applyFill="1" applyBorder="1" applyAlignment="1">
      <alignment horizontal="right" vertical="center" wrapText="1"/>
    </xf>
    <xf numFmtId="174" fontId="22" fillId="8" borderId="27" xfId="0" applyNumberFormat="1" applyFont="1" applyFill="1" applyBorder="1" applyAlignment="1">
      <alignment horizontal="center" vertical="center" wrapText="1"/>
    </xf>
    <xf numFmtId="174" fontId="22" fillId="8" borderId="0" xfId="0" applyNumberFormat="1" applyFont="1" applyFill="1" applyBorder="1" applyAlignment="1">
      <alignment horizontal="right" vertical="center" wrapText="1"/>
    </xf>
    <xf numFmtId="174" fontId="22" fillId="8" borderId="0" xfId="0" applyNumberFormat="1" applyFont="1" applyFill="1" applyBorder="1" applyAlignment="1">
      <alignment horizontal="justify" vertical="center" wrapText="1"/>
    </xf>
    <xf numFmtId="0" fontId="22" fillId="8" borderId="27" xfId="0" applyFont="1" applyFill="1" applyBorder="1" applyAlignment="1">
      <alignment horizontal="center" vertical="center" wrapText="1"/>
    </xf>
    <xf numFmtId="174" fontId="22" fillId="8" borderId="51" xfId="0" applyNumberFormat="1" applyFont="1" applyFill="1" applyBorder="1" applyAlignment="1">
      <alignment horizontal="right" vertical="center" wrapText="1"/>
    </xf>
    <xf numFmtId="174" fontId="22" fillId="8" borderId="50" xfId="0" applyNumberFormat="1" applyFont="1" applyFill="1" applyBorder="1" applyAlignment="1">
      <alignment horizontal="right" vertical="center" wrapText="1"/>
    </xf>
    <xf numFmtId="174" fontId="22" fillId="8" borderId="52" xfId="0" applyNumberFormat="1" applyFont="1" applyFill="1" applyBorder="1" applyAlignment="1">
      <alignment horizontal="right" vertical="center" wrapText="1"/>
    </xf>
    <xf numFmtId="174" fontId="22" fillId="8" borderId="51" xfId="0" applyNumberFormat="1" applyFont="1" applyFill="1" applyBorder="1" applyAlignment="1">
      <alignment horizontal="center" vertical="center" wrapText="1"/>
    </xf>
    <xf numFmtId="174" fontId="22" fillId="8" borderId="50" xfId="0" applyNumberFormat="1" applyFont="1" applyFill="1" applyBorder="1" applyAlignment="1">
      <alignment horizontal="center" vertical="center" wrapText="1"/>
    </xf>
    <xf numFmtId="174" fontId="22" fillId="8" borderId="52" xfId="0" applyNumberFormat="1" applyFont="1" applyFill="1" applyBorder="1" applyAlignment="1">
      <alignment horizontal="center" vertical="center" wrapText="1"/>
    </xf>
    <xf numFmtId="0" fontId="22" fillId="8" borderId="51" xfId="0" applyFont="1" applyFill="1" applyBorder="1" applyAlignment="1">
      <alignment horizontal="center" vertical="center" wrapText="1"/>
    </xf>
    <xf numFmtId="0" fontId="22" fillId="8" borderId="50" xfId="0" applyFont="1" applyFill="1" applyBorder="1" applyAlignment="1">
      <alignment horizontal="center" vertical="center" wrapText="1"/>
    </xf>
    <xf numFmtId="0" fontId="22" fillId="8" borderId="52" xfId="0" applyFont="1" applyFill="1" applyBorder="1" applyAlignment="1">
      <alignment horizontal="center" vertical="center" wrapText="1"/>
    </xf>
    <xf numFmtId="0" fontId="52" fillId="2" borderId="90" xfId="0" applyNumberFormat="1" applyFont="1" applyFill="1" applyBorder="1" applyAlignment="1">
      <alignment horizontal="center" vertical="center" wrapText="1"/>
    </xf>
    <xf numFmtId="0" fontId="52" fillId="2" borderId="91" xfId="0" applyNumberFormat="1" applyFont="1" applyFill="1" applyBorder="1" applyAlignment="1">
      <alignment horizontal="center" vertical="center" wrapText="1"/>
    </xf>
    <xf numFmtId="0" fontId="52" fillId="2" borderId="92" xfId="0" applyNumberFormat="1" applyFont="1" applyFill="1" applyBorder="1" applyAlignment="1">
      <alignment horizontal="center" vertical="center" wrapText="1"/>
    </xf>
    <xf numFmtId="0" fontId="18" fillId="0" borderId="32" xfId="0" applyNumberFormat="1" applyFont="1" applyBorder="1" applyAlignment="1">
      <alignment horizontal="center" vertical="center" wrapText="1"/>
    </xf>
    <xf numFmtId="49" fontId="18" fillId="0" borderId="68" xfId="0" applyNumberFormat="1" applyFont="1" applyBorder="1" applyAlignment="1">
      <alignment horizontal="center" vertical="center"/>
    </xf>
    <xf numFmtId="49" fontId="18" fillId="0" borderId="66" xfId="0" applyNumberFormat="1" applyFont="1" applyBorder="1" applyAlignment="1">
      <alignment horizontal="center" vertical="center"/>
    </xf>
    <xf numFmtId="49" fontId="18" fillId="0" borderId="65" xfId="0" applyNumberFormat="1" applyFont="1" applyBorder="1" applyAlignment="1">
      <alignment horizontal="center" vertical="center"/>
    </xf>
    <xf numFmtId="49" fontId="19" fillId="0" borderId="46" xfId="0" applyNumberFormat="1" applyFont="1" applyBorder="1" applyAlignment="1">
      <alignment horizontal="justify" vertical="center" wrapText="1"/>
    </xf>
    <xf numFmtId="49" fontId="19" fillId="0" borderId="0" xfId="0" applyNumberFormat="1" applyFont="1" applyBorder="1" applyAlignment="1">
      <alignment horizontal="justify" vertical="center" wrapText="1"/>
    </xf>
    <xf numFmtId="49" fontId="19" fillId="0" borderId="47" xfId="0" applyNumberFormat="1" applyFont="1" applyBorder="1" applyAlignment="1">
      <alignment horizontal="justify" vertical="center" wrapText="1"/>
    </xf>
    <xf numFmtId="49" fontId="19" fillId="0" borderId="23" xfId="0" applyNumberFormat="1" applyFont="1" applyBorder="1" applyAlignment="1">
      <alignment horizontal="left" vertical="center"/>
    </xf>
    <xf numFmtId="49" fontId="19" fillId="0" borderId="24" xfId="0" applyNumberFormat="1" applyFont="1" applyBorder="1" applyAlignment="1">
      <alignment horizontal="left" vertical="center"/>
    </xf>
    <xf numFmtId="49" fontId="19" fillId="0" borderId="25" xfId="0" applyNumberFormat="1" applyFont="1" applyBorder="1" applyAlignment="1">
      <alignment horizontal="left" vertical="center"/>
    </xf>
    <xf numFmtId="0" fontId="22" fillId="8" borderId="56" xfId="0" applyFont="1" applyFill="1" applyBorder="1" applyAlignment="1">
      <alignment horizontal="center" vertical="center" wrapText="1"/>
    </xf>
    <xf numFmtId="174" fontId="22" fillId="8" borderId="0" xfId="0" applyNumberFormat="1" applyFont="1" applyFill="1" applyBorder="1" applyAlignment="1">
      <alignment horizontal="center" vertical="center" wrapText="1"/>
    </xf>
    <xf numFmtId="174" fontId="22" fillId="8" borderId="0" xfId="0" applyNumberFormat="1" applyFont="1" applyFill="1" applyBorder="1" applyAlignment="1">
      <alignment horizontal="left" vertical="center" wrapText="1"/>
    </xf>
    <xf numFmtId="4" fontId="47" fillId="0" borderId="0" xfId="0" applyNumberFormat="1" applyFont="1" applyFill="1" applyAlignment="1">
      <alignment horizontal="center" vertical="center"/>
    </xf>
    <xf numFmtId="0" fontId="16" fillId="0" borderId="0" xfId="0" applyFont="1" applyAlignment="1">
      <alignment horizontal="center"/>
    </xf>
  </cellXfs>
  <cellStyles count="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" xfId="21"/>
    <cellStyle name="Normal 3" xfId="22"/>
    <cellStyle name="Separador de milhares 10" xfId="23"/>
    <cellStyle name="Porcentagem 2 2" xfId="24"/>
    <cellStyle name="Normal 2" xfId="25"/>
    <cellStyle name="Separador de milhares 2 2" xfId="26"/>
    <cellStyle name="Normal_PN Dersa V8 Lote1 - ANX29-x3" xfId="27"/>
    <cellStyle name="Normal 5" xfId="28"/>
    <cellStyle name="Vírgula 16" xfId="29"/>
    <cellStyle name="Moeda 12" xfId="30"/>
    <cellStyle name="Normal 10" xfId="31"/>
    <cellStyle name="Moeda 2" xfId="32"/>
    <cellStyle name="Vírgula 10" xfId="33"/>
    <cellStyle name="Normal 3 2" xfId="34"/>
    <cellStyle name="Normal_PLANILHA DE CUSTOS IP" xfId="35"/>
    <cellStyle name="Normal_CEMAR - SERVIÇOS TOPOGRÁFICOS - RFQ V2" xfId="36"/>
    <cellStyle name="Porcentagem 2" xfId="37"/>
    <cellStyle name="Vírgula 3" xfId="38"/>
    <cellStyle name="Normal 10 2" xfId="39"/>
    <cellStyle name="Vírgula 4 2 2" xfId="40"/>
    <cellStyle name="Moeda 3" xfId="41"/>
    <cellStyle name="Normal 2 3 2" xfId="42"/>
  </cellStyles>
  <dxfs count="184">
    <dxf>
      <fill>
        <patternFill patternType="solid">
          <fgColor rgb="FFFFFF00"/>
          <bgColor rgb="FF000000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externalLink" Target="externalLinks/externalLink20.xml" /><Relationship Id="rId32" Type="http://schemas.openxmlformats.org/officeDocument/2006/relationships/externalLink" Target="externalLinks/externalLink21.xml" /><Relationship Id="rId33" Type="http://schemas.openxmlformats.org/officeDocument/2006/relationships/externalLink" Target="externalLinks/externalLink22.xml" /><Relationship Id="rId34" Type="http://schemas.openxmlformats.org/officeDocument/2006/relationships/externalLink" Target="externalLinks/externalLink23.xml" /><Relationship Id="rId35" Type="http://schemas.openxmlformats.org/officeDocument/2006/relationships/externalLink" Target="externalLinks/externalLink24.xml" /><Relationship Id="rId36" Type="http://schemas.openxmlformats.org/officeDocument/2006/relationships/externalLink" Target="externalLinks/externalLink25.xml" /><Relationship Id="rId37" Type="http://schemas.openxmlformats.org/officeDocument/2006/relationships/externalLink" Target="externalLinks/externalLink26.xml" /><Relationship Id="rId38" Type="http://schemas.openxmlformats.org/officeDocument/2006/relationships/externalLink" Target="externalLinks/externalLink27.xml" /><Relationship Id="rId39" Type="http://schemas.openxmlformats.org/officeDocument/2006/relationships/externalLink" Target="externalLinks/externalLink28.xml" /><Relationship Id="rId40" Type="http://schemas.openxmlformats.org/officeDocument/2006/relationships/externalLink" Target="externalLinks/externalLink29.xml" /><Relationship Id="rId41" Type="http://schemas.openxmlformats.org/officeDocument/2006/relationships/externalLink" Target="externalLinks/externalLink30.xml" /><Relationship Id="rId42" Type="http://schemas.openxmlformats.org/officeDocument/2006/relationships/externalLink" Target="externalLinks/externalLink31.xml" /><Relationship Id="rId43" Type="http://schemas.openxmlformats.org/officeDocument/2006/relationships/externalLink" Target="externalLinks/externalLink32.xml" /><Relationship Id="rId44" Type="http://schemas.openxmlformats.org/officeDocument/2006/relationships/externalLink" Target="externalLinks/externalLink33.xml" /><Relationship Id="rId4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57</xdr:row>
      <xdr:rowOff>0</xdr:rowOff>
    </xdr:from>
    <xdr:ext cx="2571750" cy="1628775"/>
    <xdr:sp macro="" textlink="">
      <xdr:nvSpPr>
        <xdr:cNvPr id="2" name="CaixaDeTexto 1"/>
        <xdr:cNvSpPr txBox="1"/>
      </xdr:nvSpPr>
      <xdr:spPr>
        <a:xfrm>
          <a:off x="800100" y="12049125"/>
          <a:ext cx="2571750" cy="16287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3495675</xdr:colOff>
      <xdr:row>57</xdr:row>
      <xdr:rowOff>0</xdr:rowOff>
    </xdr:from>
    <xdr:ext cx="2571750" cy="1628775"/>
    <xdr:sp macro="" textlink="">
      <xdr:nvSpPr>
        <xdr:cNvPr id="3" name="CaixaDeTexto 2"/>
        <xdr:cNvSpPr txBox="1"/>
      </xdr:nvSpPr>
      <xdr:spPr>
        <a:xfrm>
          <a:off x="4295775" y="12049125"/>
          <a:ext cx="2571750" cy="16287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pt-BR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us%20documentos\Rascunh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NTRATO\342-04\Ele\40\Lista%20de%20Cabos\Lista-Rota%20de%20Cabo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camp42412\Local%20Settings\Temporary%20Internet%20Files\Content.IE5\0J39SMS0\CostEstimateChapadaProject%20currentx_Rev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0002\Comercial%20S4\PROPOSTAS%202004\S4.402.2907-61%20PROMON%202%20CITY%20GATES_S&#227;o%20Br&#225;s%20e%20Arcel\Planilhas\PIP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en5\Meus%20documentos\Silvana\Anglo%20American\Planilha%20custos\Memorial_Barro%20Alto%20revB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en5\Meus%20documentos\Silvana\Anglo%20American\Planilha%20custos\Memorial_Barro%20Alto%20revB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data\proyectos\PELAMBRES\314776\EST\Capital%20Costs\175kpd%20option\Pelambres175tmpdvalorizadoJRI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ellington%20Almeida\Downloads\OR&#199;AMENTO%20B&#193;SICO%20GEST&#195;O%20INTEGRAL%20IP%20CANIND&#201;%20VF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P%20ACARA&#218;%202017\LIC%20IP%202017\LISTA%20DE%20ATIVIDADES_v7%20R0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ellington%20Almeida\Documents\Wellington%20-%20Novos%20Neg&#243;cios\02%20-%20Estudo%20Custos%20Empreendimento%20IP\03%20-%20Projeto%20de%20Eficientiza&#231;&#227;o\01%20-%20CEAR&#193;\09%20-%20Canind&#233;\Modelo%20de%20Edital\1\OR&#199;AMENTO%20B&#193;SICO%20GEST&#195;O%20INTEGRAL%20IP%20CANIND&#201;%20VF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odrigo.ORTENG\Meus%20documentos\Orteng\Anglo%20Gold%20Ashanti\250469\Proposta%20Consolidada\Memorial_250469_RevD2_Consolidad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neias\ENEIAS%202008\02%20PETROBRAS\02%20SE%20MACA&#201;%200421991.07.8\3%20CUSTO\Documents%20and%20Settings\lsilva\Configura&#231;&#245;es%20locais\Temporary%20Internet%20Files\OLK5B\6359-00-47-C09-00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drigo.ORTENG\Meus%20documentos\Orteng\Anglo%20Gold%20Ashanti\250469\Proposta%20Consolidada\Memorial_250469_RevD2_Consolidad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emserv01\Projetos_ISO\PETROBRAS\CENPES\5P\temp\Fuel%20gas\Perfil%20Eletrico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lessandro.quadros\Configura&#231;&#245;es%20locais\Temporary%20Internet%20Files\Content.IE5\C5IF89E3\04)%20Histograma%20Fazend&#227;o%20M.O.D%20-%20rev.%20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lessandro.quadros\Configura&#231;&#245;es%20locais\Temporary%20Internet%20Files\Content.IE5\C5IF89E3\04)%20Histograma%20Fazend&#227;o%20M.O.D%20-%20rev.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lessandro.quadros\Desktop\Semana%2015\Relat&#243;rio%20Semanal%20de%20Andamento%20do%20Projeto%20&#8211;%20SEMANA%2015\Anexo%2006%20-%20Histograma%20MOD_MOI_Equip(1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lessandro.quadros\Desktop\Semana%2015\Relat&#243;rio%20Semanal%20de%20Andamento%20do%20Projeto%20&#8211;%20SEMANA%2015\Anexo%2006%20-%20Histograma%20MOD_MOI_Equip(1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emserv01\Projetos_ISO\PETROBRAS\CENPES\5P\temp\Linhas-G-1220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ocuments%20and%20Settings\mix6404\My%20Documents\Projetos\PPA%20com%20CPFL\20010822%20GEs%20Plant%20710%20MW%20new%20FX%20assumptions%20adjusted%20phasing%20v9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hanna\Desktop\02%20PETROBRAS\CUSTO%20MACA&#201;\3%20CUSTO\Fornecedores%20-%20SE%20138kV%20Maca&#233;%20-%20RJ%20LILIAN_SIM&#212;ES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tca3_luiz\rmorca\PROJ37\ANALI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neias\ENEIAS%202008\02%20PETROBRAS\02%20SE%20MACA&#201;%200421991.07.8\3%20CUSTO\Documents%20and%20Settings\lsilva\Configura&#231;&#245;es%20locais\Temporary%20Internet%20Files\OLK5B\6359-00-47-C09-007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APLICA&#199;&#195;O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DOCUME~1\ALLAN~1.BRI\CONFIG~1\Temp\DOCUME~1\ALLAN~1.BRI\CONFIG~1\Temp\LEILAO%20003%202001%20ANEEL\Lote%20B\CTEEP\TPA\TPA_B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Comercial\EXCEL\ARQUIVOS\0901_1000\TESTE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publico\CONTRATO\372-01\SIS\372-01-00-411-001-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_emansi\El_Paso\Pro%20Forma%20Genco%20-%203rd%20draft_02101_def_sens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MODELO%20OR&#199;AMENT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IMAUCELO\Meus%20documentos\RDM%20-%20VALE%20-%20OURO%20PRETO%20-%20MG\RDM%20-%20VALE%20-%20OURO%20PRETO%20-%20MG\or&#231;amentos%20anteriores%20a%202004\VIRADOR%20DE%20VAG&#213;ES%20-%20CVRD%20-%20MODELO%20ENES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DIMAUCELO\Meus%20documentos\RDM%20-%20VALE%20-%20OURO%20PRETO%20-%20MG\RDM%20-%20VALE%20-%20OURO%20PRETO%20-%20MG\or&#231;amentos%20anteriores%20a%202004\VIRADOR%20DE%20VAG&#213;ES%20-%20CVRD%20-%20MODELO%20ENE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silva\Configura&#231;&#245;es%20locais\Temporary%20Internet%20Files\OLK5B\6359-00-47-C09-0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lsilva\Configura&#231;&#245;es%20locais\Temporary%20Internet%20Files\OLK5B\6359-00-47-C09-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  <sheetName val="Erection"/>
      <sheetName val="Macro1"/>
      <sheetName val="Estudo"/>
      <sheetName val="PGA-0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AGEM"/>
      <sheetName val="BANCO DE DADOS"/>
      <sheetName val="CÁLCULO"/>
      <sheetName val="SOMATÓRIO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NHOURS"/>
      <sheetName val="PRECIOS EQUIPOS"/>
      <sheetName val="COTIZACIONES EQ.MECANICAS"/>
      <sheetName val="Sheet2"/>
      <sheetName val="Sheet1"/>
      <sheetName val="Final Summary"/>
      <sheetName val="Estimate"/>
      <sheetName val="Chart"/>
      <sheetName val="Risk Mo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gles"/>
      <sheetName val="Metrico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</sheetNames>
    <sheetDataSet>
      <sheetData sheetId="0">
        <row r="7">
          <cell r="B7" t="str">
            <v>1/8"</v>
          </cell>
          <cell r="C7">
            <v>0.405</v>
          </cell>
          <cell r="D7" t="str">
            <v>10S</v>
          </cell>
          <cell r="E7">
            <v>0.049</v>
          </cell>
          <cell r="F7">
            <v>0.042875</v>
          </cell>
          <cell r="G7">
            <v>0.30700000000000005</v>
          </cell>
          <cell r="H7">
            <v>0.05480194224922035</v>
          </cell>
          <cell r="I7">
            <v>0.0008846198020296964</v>
          </cell>
          <cell r="J7">
            <v>0.004368492849529364</v>
          </cell>
          <cell r="K7">
            <v>0.12705166272032808</v>
          </cell>
          <cell r="L7">
            <v>0.1867453520385134</v>
          </cell>
          <cell r="M7">
            <v>0.03213296686663538</v>
          </cell>
          <cell r="N7">
            <v>0.21887831890514878</v>
          </cell>
        </row>
        <row r="8">
          <cell r="B8" t="str">
            <v>1/8"</v>
          </cell>
          <cell r="C8">
            <v>0.405</v>
          </cell>
          <cell r="D8" t="str">
            <v>Std    40   40S</v>
          </cell>
          <cell r="E8">
            <v>0.068</v>
          </cell>
          <cell r="F8">
            <v>0.059500000000000004</v>
          </cell>
          <cell r="G8">
            <v>0.269</v>
          </cell>
          <cell r="H8">
            <v>0.07199273724966372</v>
          </cell>
          <cell r="I8">
            <v>0.0010636296992186881</v>
          </cell>
          <cell r="J8">
            <v>0.005252492341820682</v>
          </cell>
          <cell r="K8">
            <v>0.1215488584890866</v>
          </cell>
          <cell r="L8">
            <v>0.24532541202216088</v>
          </cell>
          <cell r="M8">
            <v>0.0246705388432408</v>
          </cell>
          <cell r="N8">
            <v>0.2699959508654017</v>
          </cell>
        </row>
        <row r="9">
          <cell r="B9" t="str">
            <v>1/8"</v>
          </cell>
          <cell r="C9">
            <v>0.405</v>
          </cell>
          <cell r="D9" t="str">
            <v>XS     80   80S</v>
          </cell>
          <cell r="E9">
            <v>0.095</v>
          </cell>
          <cell r="F9">
            <v>0.083125</v>
          </cell>
          <cell r="G9">
            <v>0.21500000000000002</v>
          </cell>
          <cell r="H9">
            <v>0.09251990364821942</v>
          </cell>
          <cell r="I9">
            <v>0.0012157693588773835</v>
          </cell>
          <cell r="J9">
            <v>0.0060037993030981895</v>
          </cell>
          <cell r="K9">
            <v>0.11463256518110376</v>
          </cell>
          <cell r="L9">
            <v>0.3152746283842135</v>
          </cell>
          <cell r="M9">
            <v>0.015759810644253205</v>
          </cell>
          <cell r="N9">
            <v>0.3310344390284667</v>
          </cell>
        </row>
        <row r="10">
          <cell r="B10" t="str">
            <v>1/4"</v>
          </cell>
          <cell r="C10">
            <v>0.54</v>
          </cell>
          <cell r="D10" t="str">
            <v>10S</v>
          </cell>
          <cell r="E10">
            <v>0.065</v>
          </cell>
          <cell r="F10">
            <v>0.056875</v>
          </cell>
          <cell r="G10">
            <v>0.41000000000000003</v>
          </cell>
          <cell r="H10">
            <v>0.09699667317958487</v>
          </cell>
          <cell r="I10">
            <v>0.002786835666290948</v>
          </cell>
          <cell r="J10">
            <v>0.010321613578855362</v>
          </cell>
          <cell r="K10">
            <v>0.1695029498268393</v>
          </cell>
          <cell r="L10">
            <v>0.3305298523382883</v>
          </cell>
          <cell r="M10">
            <v>0.05731150176958279</v>
          </cell>
          <cell r="N10">
            <v>0.3878413541078711</v>
          </cell>
        </row>
        <row r="11">
          <cell r="B11" t="str">
            <v>1/4"</v>
          </cell>
          <cell r="C11">
            <v>0.54</v>
          </cell>
          <cell r="D11" t="str">
            <v>Std    40   40S</v>
          </cell>
          <cell r="E11">
            <v>0.088</v>
          </cell>
          <cell r="F11">
            <v>0.077</v>
          </cell>
          <cell r="G11">
            <v>0.36400000000000005</v>
          </cell>
          <cell r="H11">
            <v>0.1249599893891876</v>
          </cell>
          <cell r="I11">
            <v>0.0033121894787498077</v>
          </cell>
          <cell r="J11">
            <v>0.012267368439814103</v>
          </cell>
          <cell r="K11">
            <v>0.16280663377147753</v>
          </cell>
          <cell r="L11">
            <v>0.42581879859458316</v>
          </cell>
          <cell r="M11">
            <v>0.04517278250126497</v>
          </cell>
          <cell r="N11">
            <v>0.47099158109584816</v>
          </cell>
        </row>
        <row r="12">
          <cell r="B12" t="str">
            <v>1/4"</v>
          </cell>
          <cell r="C12">
            <v>0.54</v>
          </cell>
          <cell r="D12" t="str">
            <v>XS     80   80S</v>
          </cell>
          <cell r="E12">
            <v>0.119</v>
          </cell>
          <cell r="F12">
            <v>0.104125</v>
          </cell>
          <cell r="G12">
            <v>0.30200000000000005</v>
          </cell>
          <cell r="H12">
            <v>0.15739065035219507</v>
          </cell>
          <cell r="I12">
            <v>0.003765610657338855</v>
          </cell>
          <cell r="J12">
            <v>0.013946706138292055</v>
          </cell>
          <cell r="K12">
            <v>0.15467789111569888</v>
          </cell>
          <cell r="L12">
            <v>0.536330852543997</v>
          </cell>
          <cell r="M12">
            <v>0.031094813845288678</v>
          </cell>
          <cell r="N12">
            <v>0.5674256663892857</v>
          </cell>
        </row>
        <row r="13">
          <cell r="B13" t="str">
            <v>3/8"</v>
          </cell>
          <cell r="C13">
            <v>0.675</v>
          </cell>
          <cell r="D13" t="str">
            <v>10S</v>
          </cell>
          <cell r="E13">
            <v>0.065</v>
          </cell>
          <cell r="F13">
            <v>0.056875</v>
          </cell>
          <cell r="G13">
            <v>0.545</v>
          </cell>
          <cell r="H13">
            <v>0.12456414871483532</v>
          </cell>
          <cell r="I13">
            <v>0.005859575408138801</v>
          </cell>
          <cell r="J13">
            <v>0.017361704913003855</v>
          </cell>
          <cell r="K13">
            <v>0.21688850822484812</v>
          </cell>
          <cell r="L13">
            <v>0.4244699156344334</v>
          </cell>
          <cell r="M13">
            <v>0.10126679841231605</v>
          </cell>
          <cell r="N13">
            <v>0.5257367140467495</v>
          </cell>
        </row>
        <row r="14">
          <cell r="B14" t="str">
            <v>3/8"</v>
          </cell>
          <cell r="C14">
            <v>0.675</v>
          </cell>
          <cell r="D14" t="str">
            <v>Std    40   40S</v>
          </cell>
          <cell r="E14">
            <v>0.091</v>
          </cell>
          <cell r="F14">
            <v>0.079625</v>
          </cell>
          <cell r="G14">
            <v>0.49300000000000005</v>
          </cell>
          <cell r="H14">
            <v>0.16695679998237598</v>
          </cell>
          <cell r="I14">
            <v>0.007290523454430412</v>
          </cell>
          <cell r="J14">
            <v>0.02160155097609011</v>
          </cell>
          <cell r="K14">
            <v>0.20896680358372718</v>
          </cell>
          <cell r="L14">
            <v>0.5689288574142832</v>
          </cell>
          <cell r="M14">
            <v>0.08286438544673008</v>
          </cell>
          <cell r="N14">
            <v>0.6517932428610134</v>
          </cell>
        </row>
        <row r="15">
          <cell r="B15" t="str">
            <v>3/8"</v>
          </cell>
          <cell r="C15">
            <v>0.675</v>
          </cell>
          <cell r="D15" t="str">
            <v>XS     80   80S</v>
          </cell>
          <cell r="E15">
            <v>0.126</v>
          </cell>
          <cell r="F15">
            <v>0.11025</v>
          </cell>
          <cell r="G15">
            <v>0.42300000000000004</v>
          </cell>
          <cell r="H15">
            <v>0.21731653021942038</v>
          </cell>
          <cell r="I15">
            <v>0.008618692094803381</v>
          </cell>
          <cell r="J15">
            <v>0.02553686546608409</v>
          </cell>
          <cell r="K15">
            <v>0.1991472445202293</v>
          </cell>
          <cell r="L15">
            <v>0.7405367451222269</v>
          </cell>
          <cell r="M15">
            <v>0.0610035080317054</v>
          </cell>
          <cell r="N15">
            <v>0.8015402531539323</v>
          </cell>
        </row>
        <row r="16">
          <cell r="B16" t="str">
            <v>1/2"</v>
          </cell>
          <cell r="C16">
            <v>0.84</v>
          </cell>
          <cell r="D16" t="str">
            <v>10S</v>
          </cell>
          <cell r="E16">
            <v>0.083</v>
          </cell>
          <cell r="F16">
            <v>0.07262500000000001</v>
          </cell>
          <cell r="G16">
            <v>0.6739999999999999</v>
          </cell>
          <cell r="H16">
            <v>0.19738940801770027</v>
          </cell>
          <cell r="I16">
            <v>0.014309202313371133</v>
          </cell>
          <cell r="J16">
            <v>0.03406952931755032</v>
          </cell>
          <cell r="K16">
            <v>0.26924384858339845</v>
          </cell>
          <cell r="L16">
            <v>0.6726322640410362</v>
          </cell>
          <cell r="M16">
            <v>0.1548794751807197</v>
          </cell>
          <cell r="N16">
            <v>0.8275117392217559</v>
          </cell>
        </row>
        <row r="17">
          <cell r="B17" t="str">
            <v>1/2"</v>
          </cell>
          <cell r="C17">
            <v>0.84</v>
          </cell>
          <cell r="D17" t="str">
            <v>Std    40   40S</v>
          </cell>
          <cell r="E17">
            <v>0.109</v>
          </cell>
          <cell r="F17">
            <v>0.095375</v>
          </cell>
          <cell r="G17">
            <v>0.622</v>
          </cell>
          <cell r="H17">
            <v>0.25031896104538104</v>
          </cell>
          <cell r="I17">
            <v>0.01709184123991888</v>
          </cell>
          <cell r="J17">
            <v>0.04069486009504495</v>
          </cell>
          <cell r="K17">
            <v>0.26130489853808714</v>
          </cell>
          <cell r="L17">
            <v>0.8529971855696344</v>
          </cell>
          <cell r="M17">
            <v>0.13190305205605748</v>
          </cell>
          <cell r="N17">
            <v>0.9849002376256919</v>
          </cell>
        </row>
        <row r="18">
          <cell r="B18" t="str">
            <v>1/2"</v>
          </cell>
          <cell r="C18">
            <v>0.84</v>
          </cell>
          <cell r="D18" t="str">
            <v>XS     80   80S</v>
          </cell>
          <cell r="E18">
            <v>0.147</v>
          </cell>
          <cell r="F18">
            <v>0.128625</v>
          </cell>
          <cell r="G18">
            <v>0.546</v>
          </cell>
          <cell r="H18">
            <v>0.3200371852138457</v>
          </cell>
          <cell r="I18">
            <v>0.020076652712131274</v>
          </cell>
          <cell r="J18">
            <v>0.047801554076503036</v>
          </cell>
          <cell r="K18">
            <v>0.25046406927940784</v>
          </cell>
          <cell r="L18">
            <v>1.0905718732810934</v>
          </cell>
          <cell r="M18">
            <v>0.10163876062784619</v>
          </cell>
          <cell r="N18">
            <v>1.1922106339089396</v>
          </cell>
        </row>
        <row r="19">
          <cell r="B19" t="str">
            <v>1/2"</v>
          </cell>
          <cell r="C19">
            <v>0.84</v>
          </cell>
          <cell r="D19" t="str">
            <v>160</v>
          </cell>
          <cell r="E19">
            <v>0.187</v>
          </cell>
          <cell r="F19">
            <v>0.163625</v>
          </cell>
          <cell r="G19">
            <v>0.46599999999999997</v>
          </cell>
          <cell r="H19">
            <v>0.3836230205225032</v>
          </cell>
          <cell r="I19">
            <v>0.022124402745328932</v>
          </cell>
          <cell r="J19">
            <v>0.052677149393640314</v>
          </cell>
          <cell r="K19">
            <v>0.24015047366182726</v>
          </cell>
          <cell r="L19">
            <v>1.3072495805305495</v>
          </cell>
          <cell r="M19">
            <v>0.07403650492727851</v>
          </cell>
          <cell r="N19">
            <v>1.381286085457828</v>
          </cell>
        </row>
        <row r="20">
          <cell r="B20" t="str">
            <v>1/2"</v>
          </cell>
          <cell r="C20">
            <v>0.84</v>
          </cell>
          <cell r="D20" t="str">
            <v>XXS</v>
          </cell>
          <cell r="E20">
            <v>0.294</v>
          </cell>
          <cell r="F20">
            <v>0.25725</v>
          </cell>
          <cell r="G20">
            <v>0.252</v>
          </cell>
          <cell r="H20">
            <v>0.5043010191248478</v>
          </cell>
          <cell r="I20">
            <v>0.024241245688312308</v>
          </cell>
          <cell r="J20">
            <v>0.05771725163883883</v>
          </cell>
          <cell r="K20">
            <v>0.21924643668712154</v>
          </cell>
          <cell r="L20">
            <v>1.7184768912308137</v>
          </cell>
          <cell r="M20">
            <v>0.021650860252085617</v>
          </cell>
          <cell r="N20">
            <v>1.7401277514828992</v>
          </cell>
        </row>
        <row r="21">
          <cell r="B21" t="str">
            <v>3/4"</v>
          </cell>
          <cell r="C21">
            <v>1.05</v>
          </cell>
          <cell r="D21" t="str">
            <v>5S</v>
          </cell>
          <cell r="E21">
            <v>0.065</v>
          </cell>
          <cell r="F21">
            <v>0.056875</v>
          </cell>
          <cell r="G21">
            <v>0.92</v>
          </cell>
          <cell r="H21">
            <v>0.2011404696460865</v>
          </cell>
          <cell r="I21">
            <v>0.024500166330828622</v>
          </cell>
          <cell r="J21">
            <v>0.04666698348729261</v>
          </cell>
          <cell r="K21">
            <v>0.3490075214089232</v>
          </cell>
          <cell r="L21">
            <v>0.6854145359015031</v>
          </cell>
          <cell r="M21">
            <v>0.28856903686957086</v>
          </cell>
          <cell r="N21">
            <v>0.973983572771074</v>
          </cell>
        </row>
        <row r="22">
          <cell r="B22" t="str">
            <v>3/4"</v>
          </cell>
          <cell r="C22">
            <v>1.05</v>
          </cell>
          <cell r="D22" t="str">
            <v>10S</v>
          </cell>
          <cell r="E22">
            <v>0.083</v>
          </cell>
          <cell r="F22">
            <v>0.07262500000000001</v>
          </cell>
          <cell r="G22">
            <v>0.884</v>
          </cell>
          <cell r="H22">
            <v>0.2521473679697704</v>
          </cell>
          <cell r="I22">
            <v>0.02968965917317854</v>
          </cell>
          <cell r="J22">
            <v>0.056551731758435315</v>
          </cell>
          <cell r="K22">
            <v>0.3431431916853371</v>
          </cell>
          <cell r="L22">
            <v>0.8592277401950884</v>
          </cell>
          <cell r="M22">
            <v>0.2664272274054198</v>
          </cell>
          <cell r="N22">
            <v>1.125654967600508</v>
          </cell>
        </row>
        <row r="23">
          <cell r="B23" t="str">
            <v>3/4"</v>
          </cell>
          <cell r="C23">
            <v>1.05</v>
          </cell>
          <cell r="D23" t="str">
            <v>Std    40   40S</v>
          </cell>
          <cell r="E23">
            <v>0.113</v>
          </cell>
          <cell r="F23">
            <v>0.098875</v>
          </cell>
          <cell r="G23">
            <v>0.8240000000000001</v>
          </cell>
          <cell r="H23">
            <v>0.3326349717547408</v>
          </cell>
          <cell r="I23">
            <v>0.03703632618385929</v>
          </cell>
          <cell r="J23">
            <v>0.07054538320735103</v>
          </cell>
          <cell r="K23">
            <v>0.3336798615439655</v>
          </cell>
          <cell r="L23">
            <v>1.133500608758876</v>
          </cell>
          <cell r="M23">
            <v>0.23148800848009657</v>
          </cell>
          <cell r="N23">
            <v>1.3649886172389725</v>
          </cell>
        </row>
        <row r="24">
          <cell r="B24" t="str">
            <v>3/4"</v>
          </cell>
          <cell r="C24">
            <v>1.05</v>
          </cell>
          <cell r="D24" t="str">
            <v>XS     80   80S</v>
          </cell>
          <cell r="E24">
            <v>0.154</v>
          </cell>
          <cell r="F24">
            <v>0.13475</v>
          </cell>
          <cell r="G24">
            <v>0.742</v>
          </cell>
          <cell r="H24">
            <v>0.43348952071293406</v>
          </cell>
          <cell r="I24">
            <v>0.04478662006673785</v>
          </cell>
          <cell r="J24">
            <v>0.08530784774616733</v>
          </cell>
          <cell r="K24">
            <v>0.321428841269728</v>
          </cell>
          <cell r="L24">
            <v>1.4771767172484656</v>
          </cell>
          <cell r="M24">
            <v>0.1877076124941616</v>
          </cell>
          <cell r="N24">
            <v>1.6648843297426272</v>
          </cell>
        </row>
        <row r="25">
          <cell r="B25" t="str">
            <v>3/4"</v>
          </cell>
          <cell r="C25">
            <v>1.05</v>
          </cell>
          <cell r="D25">
            <v>160</v>
          </cell>
          <cell r="E25">
            <v>0.218</v>
          </cell>
          <cell r="F25">
            <v>0.19075</v>
          </cell>
          <cell r="G25">
            <v>0.6140000000000001</v>
          </cell>
          <cell r="H25">
            <v>0.5698095091375023</v>
          </cell>
          <cell r="I25">
            <v>0.05268943059568113</v>
          </cell>
          <cell r="J25">
            <v>0.10036082018224977</v>
          </cell>
          <cell r="K25">
            <v>0.304086336424378</v>
          </cell>
          <cell r="L25">
            <v>1.9417063157152834</v>
          </cell>
          <cell r="M25">
            <v>0.12853186746654152</v>
          </cell>
          <cell r="N25">
            <v>2.070238183181825</v>
          </cell>
        </row>
        <row r="26">
          <cell r="B26" t="str">
            <v>3/4"</v>
          </cell>
          <cell r="C26">
            <v>1.05</v>
          </cell>
          <cell r="D26" t="str">
            <v>XXS</v>
          </cell>
          <cell r="E26">
            <v>0.308</v>
          </cell>
          <cell r="F26">
            <v>0.2695</v>
          </cell>
          <cell r="G26">
            <v>0.43400000000000005</v>
          </cell>
          <cell r="H26">
            <v>0.7179670186807969</v>
          </cell>
          <cell r="I26">
            <v>0.057924502116638674</v>
          </cell>
          <cell r="J26">
            <v>0.11033238498407366</v>
          </cell>
          <cell r="K26">
            <v>0.28403960991382876</v>
          </cell>
          <cell r="L26">
            <v>2.446573937942771</v>
          </cell>
          <cell r="M26">
            <v>0.06421752068596986</v>
          </cell>
          <cell r="N26">
            <v>2.5107914586287405</v>
          </cell>
        </row>
        <row r="27">
          <cell r="B27" t="str">
            <v>1"</v>
          </cell>
          <cell r="C27">
            <v>1.315</v>
          </cell>
          <cell r="D27" t="str">
            <v>5S</v>
          </cell>
          <cell r="E27">
            <v>0.065</v>
          </cell>
          <cell r="F27">
            <v>0.056875</v>
          </cell>
          <cell r="G27">
            <v>1.185</v>
          </cell>
          <cell r="H27">
            <v>0.25525440310417047</v>
          </cell>
          <cell r="I27">
            <v>0.04998918183792268</v>
          </cell>
          <cell r="J27">
            <v>0.07602917389798126</v>
          </cell>
          <cell r="K27">
            <v>0.4425388401033292</v>
          </cell>
          <cell r="L27">
            <v>0.8698154008902316</v>
          </cell>
          <cell r="M27">
            <v>0.4787521925781818</v>
          </cell>
          <cell r="N27">
            <v>1.3485675934684134</v>
          </cell>
        </row>
        <row r="28">
          <cell r="B28" t="str">
            <v>1"</v>
          </cell>
          <cell r="C28">
            <v>1.315</v>
          </cell>
          <cell r="D28" t="str">
            <v>10S</v>
          </cell>
          <cell r="E28">
            <v>0.109</v>
          </cell>
          <cell r="F28">
            <v>0.095375</v>
          </cell>
          <cell r="G28">
            <v>1.097</v>
          </cell>
          <cell r="H28">
            <v>0.41297492068499253</v>
          </cell>
          <cell r="I28">
            <v>0.07569401834675701</v>
          </cell>
          <cell r="J28">
            <v>0.11512398227643653</v>
          </cell>
          <cell r="K28">
            <v>0.42812337590932825</v>
          </cell>
          <cell r="L28">
            <v>1.407270322567687</v>
          </cell>
          <cell r="M28">
            <v>0.4102865974600347</v>
          </cell>
          <cell r="N28">
            <v>1.8175569200277217</v>
          </cell>
        </row>
        <row r="29">
          <cell r="B29" t="str">
            <v>1"</v>
          </cell>
          <cell r="C29">
            <v>1.315</v>
          </cell>
          <cell r="D29" t="str">
            <v>Std    40   40S</v>
          </cell>
          <cell r="E29">
            <v>0.133</v>
          </cell>
          <cell r="F29">
            <v>0.116375</v>
          </cell>
          <cell r="G29">
            <v>1.049</v>
          </cell>
          <cell r="H29">
            <v>0.4938772147002369</v>
          </cell>
          <cell r="I29">
            <v>0.08734298797021077</v>
          </cell>
          <cell r="J29">
            <v>0.1328410463425259</v>
          </cell>
          <cell r="K29">
            <v>0.420537305122863</v>
          </cell>
          <cell r="L29">
            <v>1.6829563066135365</v>
          </cell>
          <cell r="M29">
            <v>0.3751673638236208</v>
          </cell>
          <cell r="N29">
            <v>2.0581236704371575</v>
          </cell>
        </row>
        <row r="30">
          <cell r="B30" t="str">
            <v>1"</v>
          </cell>
          <cell r="C30">
            <v>1.315</v>
          </cell>
          <cell r="D30" t="str">
            <v>XS     80   80S</v>
          </cell>
          <cell r="E30">
            <v>0.179</v>
          </cell>
          <cell r="F30">
            <v>0.156625</v>
          </cell>
          <cell r="G30">
            <v>0.957</v>
          </cell>
          <cell r="H30">
            <v>0.6388240165515628</v>
          </cell>
          <cell r="I30">
            <v>0.10560854979725677</v>
          </cell>
          <cell r="J30">
            <v>0.16062136851293807</v>
          </cell>
          <cell r="K30">
            <v>0.406592086740507</v>
          </cell>
          <cell r="L30">
            <v>2.1768829892753647</v>
          </cell>
          <cell r="M30">
            <v>0.3122467673061904</v>
          </cell>
          <cell r="N30">
            <v>2.489129756581555</v>
          </cell>
        </row>
        <row r="31">
          <cell r="B31" t="str">
            <v>1"</v>
          </cell>
          <cell r="C31">
            <v>1.315</v>
          </cell>
          <cell r="D31">
            <v>160</v>
          </cell>
          <cell r="E31">
            <v>0.25</v>
          </cell>
          <cell r="F31">
            <v>0.21875</v>
          </cell>
          <cell r="G31">
            <v>0.815</v>
          </cell>
          <cell r="H31">
            <v>0.8364490440182824</v>
          </cell>
          <cell r="I31">
            <v>0.12512493527534732</v>
          </cell>
          <cell r="J31">
            <v>0.19030408406896931</v>
          </cell>
          <cell r="K31">
            <v>0.3867694726836646</v>
          </cell>
          <cell r="L31">
            <v>2.8503181598403</v>
          </cell>
          <cell r="M31">
            <v>0.22645884748900125</v>
          </cell>
          <cell r="N31">
            <v>3.076777007329301</v>
          </cell>
        </row>
        <row r="32">
          <cell r="B32" t="str">
            <v>1"</v>
          </cell>
          <cell r="C32">
            <v>1.315</v>
          </cell>
          <cell r="D32" t="str">
            <v>XXS</v>
          </cell>
          <cell r="E32">
            <v>0.358</v>
          </cell>
          <cell r="F32">
            <v>0.31325</v>
          </cell>
          <cell r="G32">
            <v>0.599</v>
          </cell>
          <cell r="H32">
            <v>1.0763284926757846</v>
          </cell>
          <cell r="I32">
            <v>0.14046261732799045</v>
          </cell>
          <cell r="J32">
            <v>0.2136313571528372</v>
          </cell>
          <cell r="K32">
            <v>0.3612500865051799</v>
          </cell>
          <cell r="L32">
            <v>3.6677412336910638</v>
          </cell>
          <cell r="M32">
            <v>0.12232851960992305</v>
          </cell>
          <cell r="N32">
            <v>3.790069753300987</v>
          </cell>
        </row>
        <row r="33">
          <cell r="B33" t="str">
            <v>1 1/4"</v>
          </cell>
          <cell r="C33">
            <v>1.66</v>
          </cell>
          <cell r="D33" t="str">
            <v>5S</v>
          </cell>
          <cell r="E33">
            <v>0.065</v>
          </cell>
          <cell r="F33">
            <v>0.056875</v>
          </cell>
          <cell r="G33">
            <v>1.5299999999999998</v>
          </cell>
          <cell r="H33">
            <v>0.325704618360922</v>
          </cell>
          <cell r="I33">
            <v>0.10374709921727743</v>
          </cell>
          <cell r="J33">
            <v>0.12499650508105714</v>
          </cell>
          <cell r="K33">
            <v>0.5643857280264978</v>
          </cell>
          <cell r="L33">
            <v>1.1098844515359372</v>
          </cell>
          <cell r="M33">
            <v>0.7980993128638685</v>
          </cell>
          <cell r="N33">
            <v>1.9079837643998057</v>
          </cell>
        </row>
        <row r="34">
          <cell r="B34" t="str">
            <v>1 1/4"</v>
          </cell>
          <cell r="C34">
            <v>1.66</v>
          </cell>
          <cell r="D34" t="str">
            <v>10S</v>
          </cell>
          <cell r="E34">
            <v>0.109</v>
          </cell>
          <cell r="F34">
            <v>0.095375</v>
          </cell>
          <cell r="G34">
            <v>1.442</v>
          </cell>
          <cell r="H34">
            <v>0.5311145124232367</v>
          </cell>
          <cell r="I34">
            <v>0.16049497171524388</v>
          </cell>
          <cell r="J34">
            <v>0.19336743580149865</v>
          </cell>
          <cell r="K34">
            <v>0.5497137891666899</v>
          </cell>
          <cell r="L34">
            <v>1.809847653650483</v>
          </cell>
          <cell r="M34">
            <v>0.7089320259702957</v>
          </cell>
          <cell r="N34">
            <v>2.5187796796207786</v>
          </cell>
        </row>
        <row r="35">
          <cell r="B35" t="str">
            <v>1 1/4"</v>
          </cell>
          <cell r="C35">
            <v>1.66</v>
          </cell>
          <cell r="D35" t="str">
            <v>Std    40   40S</v>
          </cell>
          <cell r="E35">
            <v>0.14</v>
          </cell>
          <cell r="F35">
            <v>0.12250000000000001</v>
          </cell>
          <cell r="G35">
            <v>1.38</v>
          </cell>
          <cell r="H35">
            <v>0.6685309166839081</v>
          </cell>
          <cell r="I35">
            <v>0.19470962948418818</v>
          </cell>
          <cell r="J35">
            <v>0.2345899150411906</v>
          </cell>
          <cell r="K35">
            <v>0.5396758286230725</v>
          </cell>
          <cell r="L35">
            <v>2.2781134438085107</v>
          </cell>
          <cell r="M35">
            <v>0.6492803329565343</v>
          </cell>
          <cell r="N35">
            <v>2.927393776765045</v>
          </cell>
        </row>
        <row r="36">
          <cell r="B36" t="str">
            <v>1 1/4"</v>
          </cell>
          <cell r="C36">
            <v>1.66</v>
          </cell>
          <cell r="D36" t="str">
            <v>XS     80   80S</v>
          </cell>
          <cell r="E36">
            <v>0.191</v>
          </cell>
          <cell r="F36">
            <v>0.167125</v>
          </cell>
          <cell r="G36">
            <v>1.278</v>
          </cell>
          <cell r="H36">
            <v>0.8814649251515705</v>
          </cell>
          <cell r="I36">
            <v>0.24179045665993276</v>
          </cell>
          <cell r="J36">
            <v>0.29131380320473826</v>
          </cell>
          <cell r="K36">
            <v>0.5237415870446035</v>
          </cell>
          <cell r="L36">
            <v>3.003716127586221</v>
          </cell>
          <cell r="M36">
            <v>0.5568468700549151</v>
          </cell>
          <cell r="N36">
            <v>3.560562997641136</v>
          </cell>
        </row>
        <row r="37">
          <cell r="B37" t="str">
            <v>1 1/4"</v>
          </cell>
          <cell r="C37">
            <v>1.66</v>
          </cell>
          <cell r="D37">
            <v>160</v>
          </cell>
          <cell r="E37">
            <v>0.25</v>
          </cell>
          <cell r="F37">
            <v>0.21875</v>
          </cell>
          <cell r="G37">
            <v>1.16</v>
          </cell>
          <cell r="H37">
            <v>1.107411410390402</v>
          </cell>
          <cell r="I37">
            <v>0.2838572297683198</v>
          </cell>
          <cell r="J37">
            <v>0.34199666237146964</v>
          </cell>
          <cell r="K37">
            <v>0.5062854925829892</v>
          </cell>
          <cell r="L37">
            <v>3.773660662323777</v>
          </cell>
          <cell r="M37">
            <v>0.4587647637189207</v>
          </cell>
          <cell r="N37">
            <v>4.232425426042698</v>
          </cell>
        </row>
        <row r="38">
          <cell r="B38" t="str">
            <v>1 1/4"</v>
          </cell>
          <cell r="C38">
            <v>1.66</v>
          </cell>
          <cell r="D38" t="str">
            <v>XXS</v>
          </cell>
          <cell r="E38">
            <v>0.382</v>
          </cell>
          <cell r="F38">
            <v>0.33425</v>
          </cell>
          <cell r="G38">
            <v>0.8959999999999999</v>
          </cell>
          <cell r="H38">
            <v>1.5337129671119225</v>
          </cell>
          <cell r="I38">
            <v>0.34109929759865865</v>
          </cell>
          <cell r="J38">
            <v>0.41096300915501044</v>
          </cell>
          <cell r="K38">
            <v>0.4715941051370341</v>
          </cell>
          <cell r="L38">
            <v>5.226343377883174</v>
          </cell>
          <cell r="M38">
            <v>0.27370964071772375</v>
          </cell>
          <cell r="N38">
            <v>5.500053018600897</v>
          </cell>
        </row>
        <row r="39">
          <cell r="B39" t="str">
            <v>1 1/2"</v>
          </cell>
          <cell r="C39">
            <v>1.9</v>
          </cell>
          <cell r="D39" t="str">
            <v>5S</v>
          </cell>
          <cell r="E39">
            <v>0.065</v>
          </cell>
          <cell r="F39">
            <v>0.056875</v>
          </cell>
          <cell r="G39">
            <v>1.77</v>
          </cell>
          <cell r="H39">
            <v>0.37471346375692227</v>
          </cell>
          <cell r="I39">
            <v>0.1579159634229095</v>
          </cell>
          <cell r="J39">
            <v>0.1662273299188521</v>
          </cell>
          <cell r="K39">
            <v>0.6491773640539233</v>
          </cell>
          <cell r="L39">
            <v>1.2768890085068603</v>
          </cell>
          <cell r="M39">
            <v>1.0681213794998567</v>
          </cell>
          <cell r="N39">
            <v>2.345010388006717</v>
          </cell>
        </row>
        <row r="40">
          <cell r="B40" t="str">
            <v>1 1/2"</v>
          </cell>
          <cell r="C40">
            <v>1.9</v>
          </cell>
          <cell r="D40" t="str">
            <v>10S</v>
          </cell>
          <cell r="E40">
            <v>0.109</v>
          </cell>
          <cell r="F40">
            <v>0.095375</v>
          </cell>
          <cell r="G40">
            <v>1.682</v>
          </cell>
          <cell r="H40">
            <v>0.6132985762411459</v>
          </cell>
          <cell r="I40">
            <v>0.24681909884001205</v>
          </cell>
          <cell r="J40">
            <v>0.25980957772632846</v>
          </cell>
          <cell r="K40">
            <v>0.6343857265102991</v>
          </cell>
          <cell r="L40">
            <v>2.089901449186342</v>
          </cell>
          <cell r="M40">
            <v>0.9645529157190309</v>
          </cell>
          <cell r="N40">
            <v>3.0544543649053733</v>
          </cell>
        </row>
        <row r="41">
          <cell r="B41" t="str">
            <v>1 1/2"</v>
          </cell>
          <cell r="C41">
            <v>1.9</v>
          </cell>
          <cell r="D41" t="str">
            <v>Std    40   40S</v>
          </cell>
          <cell r="E41">
            <v>0.145</v>
          </cell>
          <cell r="F41">
            <v>0.126875</v>
          </cell>
          <cell r="G41">
            <v>1.6099999999999999</v>
          </cell>
          <cell r="H41">
            <v>0.7994567905222629</v>
          </cell>
          <cell r="I41">
            <v>0.30989443503113295</v>
          </cell>
          <cell r="J41">
            <v>0.3262046684538242</v>
          </cell>
          <cell r="K41">
            <v>0.6226003935109582</v>
          </cell>
          <cell r="L41">
            <v>2.7242618355882087</v>
          </cell>
          <cell r="M41">
            <v>0.8837426754130606</v>
          </cell>
          <cell r="N41">
            <v>3.608004511001269</v>
          </cell>
        </row>
        <row r="42">
          <cell r="B42" t="str">
            <v>1 1/2"</v>
          </cell>
          <cell r="C42">
            <v>1.9</v>
          </cell>
          <cell r="D42" t="str">
            <v>XS     80   80S</v>
          </cell>
          <cell r="E42">
            <v>0.2</v>
          </cell>
          <cell r="F42">
            <v>0.17500000000000002</v>
          </cell>
          <cell r="G42">
            <v>1.5</v>
          </cell>
          <cell r="H42">
            <v>1.0681415022205296</v>
          </cell>
          <cell r="I42">
            <v>0.391206825188269</v>
          </cell>
          <cell r="J42">
            <v>0.41179665809291477</v>
          </cell>
          <cell r="K42">
            <v>0.6051859218455102</v>
          </cell>
          <cell r="L42">
            <v>3.6398429083406647</v>
          </cell>
          <cell r="M42">
            <v>0.7671081438522382</v>
          </cell>
          <cell r="N42">
            <v>4.406951052192903</v>
          </cell>
        </row>
        <row r="43">
          <cell r="B43" t="str">
            <v>1 1/2"</v>
          </cell>
          <cell r="C43">
            <v>1.9</v>
          </cell>
          <cell r="D43">
            <v>160</v>
          </cell>
          <cell r="E43">
            <v>0.281</v>
          </cell>
          <cell r="F43">
            <v>0.245875</v>
          </cell>
          <cell r="G43">
            <v>1.3379999999999999</v>
          </cell>
          <cell r="H43">
            <v>1.429233020231487</v>
          </cell>
          <cell r="I43">
            <v>0.4823879401316854</v>
          </cell>
          <cell r="J43">
            <v>0.5077767790859846</v>
          </cell>
          <cell r="K43">
            <v>0.5809606268930796</v>
          </cell>
          <cell r="L43">
            <v>4.870313214345863</v>
          </cell>
          <cell r="M43">
            <v>0.6103603341700472</v>
          </cell>
          <cell r="N43">
            <v>5.48067354851591</v>
          </cell>
        </row>
        <row r="44">
          <cell r="B44" t="str">
            <v>1 1/2"</v>
          </cell>
          <cell r="C44">
            <v>1.9</v>
          </cell>
          <cell r="D44" t="str">
            <v>XXS</v>
          </cell>
          <cell r="E44">
            <v>0.4</v>
          </cell>
          <cell r="F44">
            <v>0.35000000000000003</v>
          </cell>
          <cell r="G44">
            <v>1.0999999999999999</v>
          </cell>
          <cell r="H44">
            <v>1.884955592153876</v>
          </cell>
          <cell r="I44">
            <v>0.5678428721363552</v>
          </cell>
          <cell r="J44">
            <v>0.5977293390909002</v>
          </cell>
          <cell r="K44">
            <v>0.5488624600025037</v>
          </cell>
          <cell r="L44">
            <v>6.423252191189409</v>
          </cell>
          <cell r="M44">
            <v>0.4125337129160924</v>
          </cell>
          <cell r="N44">
            <v>6.835785904105501</v>
          </cell>
        </row>
        <row r="45">
          <cell r="B45" t="str">
            <v>2"</v>
          </cell>
          <cell r="C45">
            <v>2.375</v>
          </cell>
          <cell r="D45" t="str">
            <v>5S</v>
          </cell>
          <cell r="E45">
            <v>0.065</v>
          </cell>
          <cell r="F45">
            <v>0.056875</v>
          </cell>
          <cell r="G45">
            <v>2.245</v>
          </cell>
          <cell r="H45">
            <v>0.47171013693650676</v>
          </cell>
          <cell r="I45">
            <v>0.3148856796294313</v>
          </cell>
          <cell r="J45">
            <v>0.2651668881089948</v>
          </cell>
          <cell r="K45">
            <v>0.8170315936363783</v>
          </cell>
          <cell r="L45">
            <v>1.607418860845147</v>
          </cell>
          <cell r="M45">
            <v>1.7183307656528344</v>
          </cell>
          <cell r="N45">
            <v>3.3257496264979816</v>
          </cell>
        </row>
        <row r="46">
          <cell r="B46" t="str">
            <v>2"</v>
          </cell>
          <cell r="C46">
            <v>2.375</v>
          </cell>
          <cell r="D46" t="str">
            <v>10S</v>
          </cell>
          <cell r="E46">
            <v>0.109</v>
          </cell>
          <cell r="F46">
            <v>0.095375</v>
          </cell>
          <cell r="G46">
            <v>2.157</v>
          </cell>
          <cell r="H46">
            <v>0.7759545358807571</v>
          </cell>
          <cell r="I46">
            <v>0.4991945405852165</v>
          </cell>
          <cell r="J46">
            <v>0.4203743499664981</v>
          </cell>
          <cell r="K46">
            <v>0.8020783160016234</v>
          </cell>
          <cell r="L46">
            <v>2.6441745861843935</v>
          </cell>
          <cell r="M46">
            <v>1.5862599726159876</v>
          </cell>
          <cell r="N46">
            <v>4.230434558800381</v>
          </cell>
        </row>
        <row r="47">
          <cell r="B47" t="str">
            <v>2"</v>
          </cell>
          <cell r="C47">
            <v>2.375</v>
          </cell>
          <cell r="D47" t="str">
            <v>Std    40   40S</v>
          </cell>
          <cell r="E47">
            <v>0.154</v>
          </cell>
          <cell r="F47">
            <v>0.13475</v>
          </cell>
          <cell r="G47">
            <v>2.067</v>
          </cell>
          <cell r="H47">
            <v>1.0745315016779304</v>
          </cell>
          <cell r="I47">
            <v>0.6657470795452823</v>
          </cell>
          <cell r="J47">
            <v>0.5606291196170798</v>
          </cell>
          <cell r="K47">
            <v>0.7871274515604192</v>
          </cell>
          <cell r="L47">
            <v>3.661617733268794</v>
          </cell>
          <cell r="M47">
            <v>1.4566493806307137</v>
          </cell>
          <cell r="N47">
            <v>5.118267113899508</v>
          </cell>
        </row>
        <row r="48">
          <cell r="B48" t="str">
            <v>2"</v>
          </cell>
          <cell r="C48">
            <v>2.375</v>
          </cell>
          <cell r="D48" t="str">
            <v>XS     80   80S</v>
          </cell>
          <cell r="E48">
            <v>0.218</v>
          </cell>
          <cell r="F48">
            <v>0.19075</v>
          </cell>
          <cell r="G48">
            <v>1.939</v>
          </cell>
          <cell r="H48">
            <v>1.4772585471269137</v>
          </cell>
          <cell r="I48">
            <v>0.8679213421531434</v>
          </cell>
          <cell r="J48">
            <v>0.7308811302342261</v>
          </cell>
          <cell r="K48">
            <v>0.7664995923025661</v>
          </cell>
          <cell r="L48">
            <v>5.03396697475705</v>
          </cell>
          <cell r="M48">
            <v>1.2818278212054581</v>
          </cell>
          <cell r="N48">
            <v>6.315794795962508</v>
          </cell>
        </row>
        <row r="49">
          <cell r="B49" t="str">
            <v>2"</v>
          </cell>
          <cell r="C49">
            <v>2.375</v>
          </cell>
          <cell r="D49">
            <v>160</v>
          </cell>
          <cell r="E49">
            <v>0.343</v>
          </cell>
          <cell r="F49">
            <v>0.30012500000000003</v>
          </cell>
          <cell r="G49">
            <v>1.689</v>
          </cell>
          <cell r="H49">
            <v>2.189614681328399</v>
          </cell>
          <cell r="I49">
            <v>1.162322193450115</v>
          </cell>
          <cell r="J49">
            <v>0.9787976365895704</v>
          </cell>
          <cell r="K49">
            <v>0.7285836431048944</v>
          </cell>
          <cell r="L49">
            <v>7.461421032010714</v>
          </cell>
          <cell r="M49">
            <v>0.9725980049948004</v>
          </cell>
          <cell r="N49">
            <v>8.434019037005514</v>
          </cell>
        </row>
        <row r="50">
          <cell r="B50" t="str">
            <v>2"</v>
          </cell>
          <cell r="C50">
            <v>2.375</v>
          </cell>
          <cell r="D50" t="str">
            <v>XXS</v>
          </cell>
          <cell r="E50">
            <v>0.436</v>
          </cell>
          <cell r="F50">
            <v>0.3815</v>
          </cell>
          <cell r="G50">
            <v>1.5030000000000001</v>
          </cell>
          <cell r="H50">
            <v>2.6559149957154253</v>
          </cell>
          <cell r="I50">
            <v>1.3112972750789642</v>
          </cell>
          <cell r="J50">
            <v>1.1042503369086014</v>
          </cell>
          <cell r="K50">
            <v>0.7026571888196975</v>
          </cell>
          <cell r="L50">
            <v>9.05040515906715</v>
          </cell>
          <cell r="M50">
            <v>0.7701796448602224</v>
          </cell>
          <cell r="N50">
            <v>9.820584803927373</v>
          </cell>
        </row>
        <row r="51">
          <cell r="B51" t="str">
            <v>2 1/2"</v>
          </cell>
          <cell r="C51">
            <v>2.875</v>
          </cell>
          <cell r="D51" t="str">
            <v>5S</v>
          </cell>
          <cell r="E51">
            <v>0.083</v>
          </cell>
          <cell r="F51">
            <v>0.07262500000000001</v>
          </cell>
          <cell r="G51">
            <v>2.709</v>
          </cell>
          <cell r="H51">
            <v>0.7280201151722842</v>
          </cell>
          <cell r="I51">
            <v>0.7100155407064728</v>
          </cell>
          <cell r="J51">
            <v>0.4939238544045028</v>
          </cell>
          <cell r="K51">
            <v>0.987557150244987</v>
          </cell>
          <cell r="L51">
            <v>2.4808312829624475</v>
          </cell>
          <cell r="M51">
            <v>2.502027537881639</v>
          </cell>
          <cell r="N51">
            <v>4.982858820844086</v>
          </cell>
        </row>
        <row r="52">
          <cell r="B52" t="str">
            <v>2 1/2"</v>
          </cell>
          <cell r="C52">
            <v>2.875</v>
          </cell>
          <cell r="D52" t="str">
            <v>10S</v>
          </cell>
          <cell r="E52">
            <v>0.12</v>
          </cell>
          <cell r="F52">
            <v>0.105</v>
          </cell>
          <cell r="G52">
            <v>2.635</v>
          </cell>
          <cell r="H52">
            <v>1.0386105312767864</v>
          </cell>
          <cell r="I52">
            <v>0.9872544861630596</v>
          </cell>
          <cell r="J52">
            <v>0.686785729504737</v>
          </cell>
          <cell r="K52">
            <v>0.974963140328905</v>
          </cell>
          <cell r="L52">
            <v>3.5392119573453664</v>
          </cell>
          <cell r="M52">
            <v>2.36720197426598</v>
          </cell>
          <cell r="N52">
            <v>5.906413931611347</v>
          </cell>
        </row>
        <row r="53">
          <cell r="B53" t="str">
            <v>2 1/2"</v>
          </cell>
          <cell r="C53">
            <v>2.875</v>
          </cell>
          <cell r="D53" t="str">
            <v>Std    40   40S</v>
          </cell>
          <cell r="E53">
            <v>0.203</v>
          </cell>
          <cell r="F53">
            <v>0.177625</v>
          </cell>
          <cell r="G53">
            <v>2.469</v>
          </cell>
          <cell r="H53">
            <v>1.704050120789562</v>
          </cell>
          <cell r="I53">
            <v>1.5295538973768548</v>
          </cell>
          <cell r="J53">
            <v>1.0640374938273773</v>
          </cell>
          <cell r="K53">
            <v>0.9474170808044363</v>
          </cell>
          <cell r="L53">
            <v>5.8067912675603255</v>
          </cell>
          <cell r="M53">
            <v>2.0783383678691703</v>
          </cell>
          <cell r="N53">
            <v>7.885129635429496</v>
          </cell>
        </row>
        <row r="54">
          <cell r="B54" t="str">
            <v>2 1/2"</v>
          </cell>
          <cell r="C54">
            <v>2.875</v>
          </cell>
          <cell r="D54" t="str">
            <v>XS     80   80S</v>
          </cell>
          <cell r="E54">
            <v>0.276</v>
          </cell>
          <cell r="F54">
            <v>0.24150000000000002</v>
          </cell>
          <cell r="G54">
            <v>2.323</v>
          </cell>
          <cell r="H54">
            <v>2.253539808643645</v>
          </cell>
          <cell r="I54">
            <v>1.9242348251786423</v>
          </cell>
          <cell r="J54">
            <v>1.3385981392547077</v>
          </cell>
          <cell r="K54">
            <v>0.9240520142286364</v>
          </cell>
          <cell r="L54">
            <v>7.679254924654586</v>
          </cell>
          <cell r="M54">
            <v>1.8398079656915571</v>
          </cell>
          <cell r="N54">
            <v>9.519062890346143</v>
          </cell>
        </row>
        <row r="55">
          <cell r="B55" t="str">
            <v>2 1/2"</v>
          </cell>
          <cell r="C55">
            <v>2.875</v>
          </cell>
          <cell r="D55">
            <v>160</v>
          </cell>
          <cell r="E55">
            <v>0.375</v>
          </cell>
          <cell r="F55">
            <v>0.328125</v>
          </cell>
          <cell r="G55">
            <v>2.125</v>
          </cell>
          <cell r="H55">
            <v>2.945243112740431</v>
          </cell>
          <cell r="I55">
            <v>2.352743033419602</v>
          </cell>
          <cell r="J55">
            <v>1.6366908058571144</v>
          </cell>
          <cell r="K55">
            <v>0.8937718528796932</v>
          </cell>
          <cell r="L55">
            <v>10.036331548733449</v>
          </cell>
          <cell r="M55">
            <v>1.5395434275923392</v>
          </cell>
          <cell r="N55">
            <v>11.575874976325787</v>
          </cell>
        </row>
        <row r="56">
          <cell r="B56" t="str">
            <v>2 1/2"</v>
          </cell>
          <cell r="C56">
            <v>2.875</v>
          </cell>
          <cell r="D56" t="str">
            <v>XXS</v>
          </cell>
          <cell r="E56">
            <v>0.552</v>
          </cell>
          <cell r="F56">
            <v>0.48300000000000004</v>
          </cell>
          <cell r="G56">
            <v>1.771</v>
          </cell>
          <cell r="H56">
            <v>4.028451693327578</v>
          </cell>
          <cell r="I56">
            <v>2.8707920053208</v>
          </cell>
          <cell r="J56">
            <v>1.9970726993536</v>
          </cell>
          <cell r="K56">
            <v>0.8441736343904611</v>
          </cell>
          <cell r="L56">
            <v>13.727517652922357</v>
          </cell>
          <cell r="M56">
            <v>1.069328637249803</v>
          </cell>
          <cell r="N56">
            <v>14.79684629017216</v>
          </cell>
        </row>
        <row r="57">
          <cell r="B57" t="str">
            <v>3"</v>
          </cell>
          <cell r="C57">
            <v>3.5</v>
          </cell>
          <cell r="D57" t="str">
            <v>5S</v>
          </cell>
          <cell r="E57">
            <v>0.083</v>
          </cell>
          <cell r="F57">
            <v>0.07262500000000001</v>
          </cell>
          <cell r="G57">
            <v>3.334</v>
          </cell>
          <cell r="H57">
            <v>0.890990234077255</v>
          </cell>
          <cell r="I57">
            <v>1.3011551381115756</v>
          </cell>
          <cell r="J57">
            <v>0.7435172217780431</v>
          </cell>
          <cell r="K57">
            <v>1.208448281888803</v>
          </cell>
          <cell r="L57">
            <v>3.0361749619923657</v>
          </cell>
          <cell r="M57">
            <v>3.7897037915758256</v>
          </cell>
          <cell r="N57">
            <v>6.825878753568191</v>
          </cell>
        </row>
        <row r="58">
          <cell r="B58" t="str">
            <v>3"</v>
          </cell>
          <cell r="C58">
            <v>3.5</v>
          </cell>
          <cell r="D58" t="str">
            <v>10S</v>
          </cell>
          <cell r="E58">
            <v>0.12</v>
          </cell>
          <cell r="F58">
            <v>0.105</v>
          </cell>
          <cell r="G58">
            <v>3.26</v>
          </cell>
          <cell r="H58">
            <v>1.2742299802960206</v>
          </cell>
          <cell r="I58">
            <v>1.8219577373262654</v>
          </cell>
          <cell r="J58">
            <v>1.0411187070435803</v>
          </cell>
          <cell r="K58">
            <v>1.1957633545145965</v>
          </cell>
          <cell r="L58">
            <v>4.342118481244042</v>
          </cell>
          <cell r="M58">
            <v>3.62334155982402</v>
          </cell>
          <cell r="N58">
            <v>7.965460041068062</v>
          </cell>
        </row>
        <row r="59">
          <cell r="B59" t="str">
            <v>3"</v>
          </cell>
          <cell r="C59">
            <v>3.5</v>
          </cell>
          <cell r="D59" t="str">
            <v>Std    40   40S</v>
          </cell>
          <cell r="E59">
            <v>0.216</v>
          </cell>
          <cell r="F59">
            <v>0.189</v>
          </cell>
          <cell r="G59">
            <v>3.068</v>
          </cell>
          <cell r="H59">
            <v>2.2284698992679974</v>
          </cell>
          <cell r="I59">
            <v>3.0171565951975317</v>
          </cell>
          <cell r="J59">
            <v>1.7240894829700182</v>
          </cell>
          <cell r="K59">
            <v>1.1635781022346545</v>
          </cell>
          <cell r="L59">
            <v>7.593825670511763</v>
          </cell>
          <cell r="M59">
            <v>3.2091113446306796</v>
          </cell>
          <cell r="N59">
            <v>10.802937015142444</v>
          </cell>
        </row>
        <row r="60">
          <cell r="B60" t="str">
            <v>3"</v>
          </cell>
          <cell r="C60">
            <v>3.5</v>
          </cell>
          <cell r="D60" t="str">
            <v>XS     80   80S</v>
          </cell>
          <cell r="E60">
            <v>0.3</v>
          </cell>
          <cell r="F60">
            <v>0.2625</v>
          </cell>
          <cell r="G60">
            <v>2.9</v>
          </cell>
          <cell r="H60">
            <v>3.015928947446201</v>
          </cell>
          <cell r="I60">
            <v>3.8943182533899074</v>
          </cell>
          <cell r="J60">
            <v>2.2253247162228043</v>
          </cell>
          <cell r="K60">
            <v>1.136331817736351</v>
          </cell>
          <cell r="L60">
            <v>10.277203505903053</v>
          </cell>
          <cell r="M60">
            <v>2.8672797732432547</v>
          </cell>
          <cell r="N60">
            <v>13.144483279146307</v>
          </cell>
        </row>
        <row r="61">
          <cell r="B61" t="str">
            <v>3"</v>
          </cell>
          <cell r="C61">
            <v>3.5</v>
          </cell>
          <cell r="D61">
            <v>160</v>
          </cell>
          <cell r="E61">
            <v>0.438</v>
          </cell>
          <cell r="F61">
            <v>0.38325</v>
          </cell>
          <cell r="G61">
            <v>2.624</v>
          </cell>
          <cell r="H61">
            <v>4.213365836917872</v>
          </cell>
          <cell r="I61">
            <v>5.039021219686135</v>
          </cell>
          <cell r="J61">
            <v>2.879440696963506</v>
          </cell>
          <cell r="K61">
            <v>1.0936000182882222</v>
          </cell>
          <cell r="L61">
            <v>14.357638692878036</v>
          </cell>
          <cell r="M61">
            <v>2.3474791124821106</v>
          </cell>
          <cell r="N61">
            <v>16.705117805360146</v>
          </cell>
        </row>
        <row r="62">
          <cell r="B62" t="str">
            <v>3"</v>
          </cell>
          <cell r="C62">
            <v>3.5</v>
          </cell>
          <cell r="D62" t="str">
            <v>XXS</v>
          </cell>
          <cell r="E62">
            <v>0.6</v>
          </cell>
          <cell r="F62">
            <v>0.525</v>
          </cell>
          <cell r="G62">
            <v>2.3</v>
          </cell>
          <cell r="H62">
            <v>5.466371217246241</v>
          </cell>
          <cell r="I62">
            <v>5.992509446906191</v>
          </cell>
          <cell r="J62">
            <v>3.4242911125178237</v>
          </cell>
          <cell r="K62">
            <v>1.0470195795685961</v>
          </cell>
          <cell r="L62">
            <v>18.627431354449286</v>
          </cell>
          <cell r="M62">
            <v>1.8035564804348172</v>
          </cell>
          <cell r="N62">
            <v>20.430987834884103</v>
          </cell>
        </row>
        <row r="63">
          <cell r="B63" t="str">
            <v>3 1/2"</v>
          </cell>
          <cell r="C63">
            <v>4</v>
          </cell>
          <cell r="D63" t="str">
            <v>5S</v>
          </cell>
          <cell r="E63">
            <v>0.083</v>
          </cell>
          <cell r="F63">
            <v>0.07262500000000001</v>
          </cell>
          <cell r="G63">
            <v>3.834</v>
          </cell>
          <cell r="H63">
            <v>1.0213663292012303</v>
          </cell>
          <cell r="I63">
            <v>1.959718301239225</v>
          </cell>
          <cell r="J63">
            <v>0.9798591506196125</v>
          </cell>
          <cell r="K63">
            <v>1.3851795010033896</v>
          </cell>
          <cell r="L63">
            <v>3.4804499052162963</v>
          </cell>
          <cell r="M63">
            <v>5.011621830494237</v>
          </cell>
          <cell r="N63">
            <v>8.492071735710534</v>
          </cell>
        </row>
        <row r="64">
          <cell r="B64" t="str">
            <v>3 1/2"</v>
          </cell>
          <cell r="C64">
            <v>4</v>
          </cell>
          <cell r="D64" t="str">
            <v>10S</v>
          </cell>
          <cell r="E64">
            <v>0.12</v>
          </cell>
          <cell r="F64">
            <v>0.105</v>
          </cell>
          <cell r="G64">
            <v>3.76</v>
          </cell>
          <cell r="H64">
            <v>1.4627255395114085</v>
          </cell>
          <cell r="I64">
            <v>2.7551898262236882</v>
          </cell>
          <cell r="J64">
            <v>1.3775949131118441</v>
          </cell>
          <cell r="K64">
            <v>1.3724430771438207</v>
          </cell>
          <cell r="L64">
            <v>4.984443700362984</v>
          </cell>
          <cell r="M64">
            <v>4.820030264233512</v>
          </cell>
          <cell r="N64">
            <v>9.804473964596497</v>
          </cell>
        </row>
        <row r="65">
          <cell r="B65" t="str">
            <v>3 1/2"</v>
          </cell>
          <cell r="C65">
            <v>4</v>
          </cell>
          <cell r="D65" t="str">
            <v>Std    40   40S</v>
          </cell>
          <cell r="E65">
            <v>0.226</v>
          </cell>
          <cell r="F65">
            <v>0.19775</v>
          </cell>
          <cell r="G65">
            <v>3.548</v>
          </cell>
          <cell r="H65">
            <v>2.67953977247042</v>
          </cell>
          <cell r="I65">
            <v>4.7877185997172</v>
          </cell>
          <cell r="J65">
            <v>2.3938592998586</v>
          </cell>
          <cell r="K65">
            <v>1.3367007892568927</v>
          </cell>
          <cell r="L65">
            <v>9.13090991986339</v>
          </cell>
          <cell r="M65">
            <v>4.2918180069723135</v>
          </cell>
          <cell r="N65">
            <v>13.422727926835703</v>
          </cell>
        </row>
        <row r="66">
          <cell r="B66" t="str">
            <v>3 1/2"</v>
          </cell>
          <cell r="C66">
            <v>4</v>
          </cell>
          <cell r="D66" t="str">
            <v>XS     80   80S</v>
          </cell>
          <cell r="E66">
            <v>0.318</v>
          </cell>
          <cell r="F66">
            <v>0.27825</v>
          </cell>
          <cell r="G66">
            <v>3.364</v>
          </cell>
          <cell r="H66">
            <v>3.678415439864603</v>
          </cell>
          <cell r="I66">
            <v>6.28008879058748</v>
          </cell>
          <cell r="J66">
            <v>3.14004439529374</v>
          </cell>
          <cell r="K66">
            <v>1.3066296338289591</v>
          </cell>
          <cell r="L66">
            <v>12.534719721018485</v>
          </cell>
          <cell r="M66">
            <v>3.8582116628761236</v>
          </cell>
          <cell r="N66">
            <v>16.39293138389461</v>
          </cell>
        </row>
        <row r="67">
          <cell r="B67" t="str">
            <v>3 1/2"</v>
          </cell>
          <cell r="C67">
            <v>4</v>
          </cell>
          <cell r="D67" t="str">
            <v>XXS</v>
          </cell>
          <cell r="E67">
            <v>0.636</v>
          </cell>
          <cell r="F67">
            <v>0.5565</v>
          </cell>
          <cell r="G67">
            <v>2.7279999999999998</v>
          </cell>
          <cell r="H67">
            <v>6.721450048725979</v>
          </cell>
          <cell r="I67">
            <v>9.847757781189598</v>
          </cell>
          <cell r="J67">
            <v>4.923878890594799</v>
          </cell>
          <cell r="K67">
            <v>1.2104230665350026</v>
          </cell>
          <cell r="L67">
            <v>22.904289593430846</v>
          </cell>
          <cell r="M67">
            <v>2.5372473479191346</v>
          </cell>
          <cell r="N67">
            <v>25.44153694134998</v>
          </cell>
        </row>
        <row r="68">
          <cell r="B68" t="str">
            <v>4"</v>
          </cell>
          <cell r="C68">
            <v>4.5</v>
          </cell>
          <cell r="D68" t="str">
            <v>5S</v>
          </cell>
          <cell r="E68">
            <v>0.083</v>
          </cell>
          <cell r="F68">
            <v>0.07262500000000001</v>
          </cell>
          <cell r="G68">
            <v>4.334</v>
          </cell>
          <cell r="H68">
            <v>1.15174242432521</v>
          </cell>
          <cell r="I68">
            <v>2.8097876510921136</v>
          </cell>
          <cell r="J68">
            <v>1.248794511596495</v>
          </cell>
          <cell r="K68">
            <v>1.5619210127275958</v>
          </cell>
          <cell r="L68">
            <v>3.924724848440241</v>
          </cell>
          <cell r="M68">
            <v>6.404008345824253</v>
          </cell>
          <cell r="N68">
            <v>10.328733194264494</v>
          </cell>
        </row>
        <row r="69">
          <cell r="B69" t="str">
            <v>4"</v>
          </cell>
          <cell r="C69">
            <v>4.5</v>
          </cell>
          <cell r="D69" t="str">
            <v>10S</v>
          </cell>
          <cell r="E69">
            <v>0.12</v>
          </cell>
          <cell r="F69">
            <v>0.105</v>
          </cell>
          <cell r="G69">
            <v>4.26</v>
          </cell>
          <cell r="H69">
            <v>1.6512210987267977</v>
          </cell>
          <cell r="I69">
            <v>3.9626829537795047</v>
          </cell>
          <cell r="J69">
            <v>1.761192423902002</v>
          </cell>
          <cell r="K69">
            <v>1.5491449254346734</v>
          </cell>
          <cell r="L69">
            <v>5.62676891948193</v>
          </cell>
          <cell r="M69">
            <v>6.187187445054612</v>
          </cell>
          <cell r="N69">
            <v>11.81395636453654</v>
          </cell>
        </row>
        <row r="70">
          <cell r="B70" t="str">
            <v>4"</v>
          </cell>
          <cell r="C70">
            <v>4.5</v>
          </cell>
          <cell r="D70" t="str">
            <v>Std    40   40S</v>
          </cell>
          <cell r="E70">
            <v>0.237</v>
          </cell>
          <cell r="F70">
            <v>0.20737499999999998</v>
          </cell>
          <cell r="G70">
            <v>4.026</v>
          </cell>
          <cell r="H70">
            <v>3.1740484472940316</v>
          </cell>
          <cell r="I70">
            <v>7.232600246762261</v>
          </cell>
          <cell r="J70">
            <v>3.214488998561005</v>
          </cell>
          <cell r="K70">
            <v>1.5095255049186815</v>
          </cell>
          <cell r="L70">
            <v>10.816018015960985</v>
          </cell>
          <cell r="M70">
            <v>5.526136604738808</v>
          </cell>
          <cell r="N70">
            <v>16.342154620699795</v>
          </cell>
        </row>
        <row r="71">
          <cell r="B71" t="str">
            <v>4"</v>
          </cell>
          <cell r="C71">
            <v>4.5</v>
          </cell>
          <cell r="D71" t="str">
            <v>XS     80   80S</v>
          </cell>
          <cell r="E71">
            <v>0.337</v>
          </cell>
          <cell r="F71">
            <v>0.294875</v>
          </cell>
          <cell r="G71">
            <v>3.826</v>
          </cell>
          <cell r="H71">
            <v>4.407437723093381</v>
          </cell>
          <cell r="I71">
            <v>9.61049398350584</v>
          </cell>
          <cell r="J71">
            <v>4.271330659335929</v>
          </cell>
          <cell r="K71">
            <v>1.4766574585867909</v>
          </cell>
          <cell r="L71">
            <v>15.018966033062577</v>
          </cell>
          <cell r="M71">
            <v>4.9907292140252295</v>
          </cell>
          <cell r="N71">
            <v>20.009695247087805</v>
          </cell>
        </row>
        <row r="72">
          <cell r="B72" t="str">
            <v>4"</v>
          </cell>
          <cell r="C72">
            <v>4.5</v>
          </cell>
          <cell r="D72" t="str">
            <v>120</v>
          </cell>
          <cell r="E72">
            <v>0.438</v>
          </cell>
          <cell r="F72">
            <v>0.38325</v>
          </cell>
          <cell r="G72">
            <v>3.624</v>
          </cell>
          <cell r="H72">
            <v>5.589383419190201</v>
          </cell>
          <cell r="I72">
            <v>11.662030518187008</v>
          </cell>
          <cell r="J72">
            <v>5.183124674749781</v>
          </cell>
          <cell r="K72">
            <v>1.4444587221516578</v>
          </cell>
          <cell r="L72">
            <v>19.046612792446304</v>
          </cell>
          <cell r="M72">
            <v>4.47765319372157</v>
          </cell>
          <cell r="N72">
            <v>23.524265986167872</v>
          </cell>
        </row>
        <row r="73">
          <cell r="B73" t="str">
            <v>4"</v>
          </cell>
          <cell r="C73">
            <v>4.5</v>
          </cell>
          <cell r="D73">
            <v>160</v>
          </cell>
          <cell r="E73">
            <v>0.531</v>
          </cell>
          <cell r="F73">
            <v>0.464625</v>
          </cell>
          <cell r="G73">
            <v>3.4379999999999997</v>
          </cell>
          <cell r="H73">
            <v>6.621029039553981</v>
          </cell>
          <cell r="I73">
            <v>13.270960526122876</v>
          </cell>
          <cell r="J73">
            <v>5.898204678276834</v>
          </cell>
          <cell r="K73">
            <v>1.4157560700911722</v>
          </cell>
          <cell r="L73">
            <v>22.56209083294523</v>
          </cell>
          <cell r="M73">
            <v>4.029821596205783</v>
          </cell>
          <cell r="N73">
            <v>26.591912429151012</v>
          </cell>
        </row>
        <row r="74">
          <cell r="B74" t="str">
            <v>4"</v>
          </cell>
          <cell r="C74">
            <v>4.5</v>
          </cell>
          <cell r="D74" t="str">
            <v>XXS</v>
          </cell>
          <cell r="E74">
            <v>0.674</v>
          </cell>
          <cell r="F74">
            <v>0.58975</v>
          </cell>
          <cell r="G74">
            <v>3.152</v>
          </cell>
          <cell r="H74">
            <v>8.101300374035684</v>
          </cell>
          <cell r="I74">
            <v>15.28366214534413</v>
          </cell>
          <cell r="J74">
            <v>6.792738731264057</v>
          </cell>
          <cell r="K74">
            <v>1.373524299020589</v>
          </cell>
          <cell r="L74">
            <v>27.606324305787854</v>
          </cell>
          <cell r="M74">
            <v>3.3872440837417543</v>
          </cell>
          <cell r="N74">
            <v>30.99356838952961</v>
          </cell>
        </row>
        <row r="75">
          <cell r="B75" t="str">
            <v>5"</v>
          </cell>
          <cell r="C75">
            <v>5.563</v>
          </cell>
          <cell r="D75" t="str">
            <v>5S</v>
          </cell>
          <cell r="E75">
            <v>0.109</v>
          </cell>
          <cell r="F75">
            <v>0.095375</v>
          </cell>
          <cell r="G75">
            <v>5.345</v>
          </cell>
          <cell r="H75">
            <v>1.8676328502619812</v>
          </cell>
          <cell r="I75">
            <v>6.947126594399688</v>
          </cell>
          <cell r="J75">
            <v>2.4976187648390034</v>
          </cell>
          <cell r="K75">
            <v>1.9286652444112744</v>
          </cell>
          <cell r="L75">
            <v>6.364222503552376</v>
          </cell>
          <cell r="M75">
            <v>9.740236328630306</v>
          </cell>
          <cell r="N75">
            <v>16.104458832182683</v>
          </cell>
        </row>
        <row r="76">
          <cell r="B76" t="str">
            <v>5"</v>
          </cell>
          <cell r="C76">
            <v>5.563</v>
          </cell>
          <cell r="D76" t="str">
            <v>10S</v>
          </cell>
          <cell r="E76">
            <v>0.134</v>
          </cell>
          <cell r="F76">
            <v>0.11725000000000001</v>
          </cell>
          <cell r="G76">
            <v>5.295</v>
          </cell>
          <cell r="H76">
            <v>2.285464673189421</v>
          </cell>
          <cell r="I76">
            <v>8.42536466066355</v>
          </cell>
          <cell r="J76">
            <v>3.029072320928834</v>
          </cell>
          <cell r="K76">
            <v>1.920025943835135</v>
          </cell>
          <cell r="L76">
            <v>7.788043405932685</v>
          </cell>
          <cell r="M76">
            <v>9.558857869728355</v>
          </cell>
          <cell r="N76">
            <v>17.34690127566104</v>
          </cell>
        </row>
        <row r="77">
          <cell r="B77" t="str">
            <v>5"</v>
          </cell>
          <cell r="C77">
            <v>5.563</v>
          </cell>
          <cell r="D77" t="str">
            <v>Std    40   40S</v>
          </cell>
          <cell r="E77">
            <v>0.258</v>
          </cell>
          <cell r="F77">
            <v>0.22575</v>
          </cell>
          <cell r="G77">
            <v>5.047</v>
          </cell>
          <cell r="H77">
            <v>4.299866449041814</v>
          </cell>
          <cell r="I77">
            <v>15.162183160294875</v>
          </cell>
          <cell r="J77">
            <v>5.45108148851155</v>
          </cell>
          <cell r="K77">
            <v>1.8778175164269821</v>
          </cell>
          <cell r="L77">
            <v>14.65240173593172</v>
          </cell>
          <cell r="M77">
            <v>8.68441731813612</v>
          </cell>
          <cell r="N77">
            <v>23.33681905406784</v>
          </cell>
        </row>
        <row r="78">
          <cell r="B78" t="str">
            <v>5"</v>
          </cell>
          <cell r="C78">
            <v>5.563</v>
          </cell>
          <cell r="D78" t="str">
            <v>XS     80   80S</v>
          </cell>
          <cell r="E78">
            <v>0.375</v>
          </cell>
          <cell r="F78">
            <v>0.328125</v>
          </cell>
          <cell r="G78">
            <v>4.813</v>
          </cell>
          <cell r="H78">
            <v>6.1119685075589425</v>
          </cell>
          <cell r="I78">
            <v>20.670653808686378</v>
          </cell>
          <cell r="J78">
            <v>7.431477191690232</v>
          </cell>
          <cell r="K78">
            <v>1.8390204253895606</v>
          </cell>
          <cell r="L78">
            <v>20.827395229931653</v>
          </cell>
          <cell r="M78">
            <v>7.897793943104284</v>
          </cell>
          <cell r="N78">
            <v>28.725189173035936</v>
          </cell>
        </row>
        <row r="79">
          <cell r="B79" t="str">
            <v>5"</v>
          </cell>
          <cell r="C79">
            <v>5.563</v>
          </cell>
          <cell r="D79" t="str">
            <v>120</v>
          </cell>
          <cell r="E79">
            <v>0.5</v>
          </cell>
          <cell r="F79">
            <v>0.4375</v>
          </cell>
          <cell r="G79">
            <v>4.563</v>
          </cell>
          <cell r="H79">
            <v>7.95294180256256</v>
          </cell>
          <cell r="I79">
            <v>25.73171238454168</v>
          </cell>
          <cell r="J79">
            <v>9.251020091512379</v>
          </cell>
          <cell r="K79">
            <v>1.7987484885330691</v>
          </cell>
          <cell r="L79">
            <v>27.10077153665997</v>
          </cell>
          <cell r="M79">
            <v>7.098637725686662</v>
          </cell>
          <cell r="N79">
            <v>34.199409262346634</v>
          </cell>
        </row>
        <row r="80">
          <cell r="B80" t="str">
            <v>5"</v>
          </cell>
          <cell r="C80">
            <v>5.563</v>
          </cell>
          <cell r="D80">
            <v>160</v>
          </cell>
          <cell r="E80">
            <v>0.625</v>
          </cell>
          <cell r="F80">
            <v>0.546875</v>
          </cell>
          <cell r="G80">
            <v>4.313</v>
          </cell>
          <cell r="H80">
            <v>9.695740327141499</v>
          </cell>
          <cell r="I80">
            <v>30.025852270852106</v>
          </cell>
          <cell r="J80">
            <v>10.794841729589109</v>
          </cell>
          <cell r="K80">
            <v>1.7597751631955711</v>
          </cell>
          <cell r="L80">
            <v>33.03960345843052</v>
          </cell>
          <cell r="M80">
            <v>6.342098627371943</v>
          </cell>
          <cell r="N80">
            <v>39.38170208580246</v>
          </cell>
        </row>
        <row r="81">
          <cell r="B81" t="str">
            <v>5"</v>
          </cell>
          <cell r="C81">
            <v>5.563</v>
          </cell>
          <cell r="D81" t="str">
            <v>XXS</v>
          </cell>
          <cell r="E81">
            <v>0.75</v>
          </cell>
          <cell r="F81">
            <v>0.65625</v>
          </cell>
          <cell r="G81">
            <v>4.063</v>
          </cell>
          <cell r="H81">
            <v>11.340364081295753</v>
          </cell>
          <cell r="I81">
            <v>33.6347671484573</v>
          </cell>
          <cell r="J81">
            <v>12.092312474728493</v>
          </cell>
          <cell r="K81">
            <v>1.722188614815462</v>
          </cell>
          <cell r="L81">
            <v>38.64389099524327</v>
          </cell>
          <cell r="M81">
            <v>5.628176648160128</v>
          </cell>
          <cell r="N81">
            <v>44.272067643403396</v>
          </cell>
        </row>
        <row r="82">
          <cell r="B82" t="str">
            <v>6"</v>
          </cell>
          <cell r="C82">
            <v>6.625</v>
          </cell>
          <cell r="D82" t="str">
            <v>5S</v>
          </cell>
          <cell r="E82">
            <v>0.109</v>
          </cell>
          <cell r="F82">
            <v>0.095375</v>
          </cell>
          <cell r="G82">
            <v>6.407</v>
          </cell>
          <cell r="H82">
            <v>2.231297332656227</v>
          </cell>
          <cell r="I82">
            <v>11.845437925705564</v>
          </cell>
          <cell r="J82">
            <v>3.575981260590359</v>
          </cell>
          <cell r="K82">
            <v>2.304076197741732</v>
          </cell>
          <cell r="L82">
            <v>7.603460548798544</v>
          </cell>
          <cell r="M82">
            <v>13.995342244522618</v>
          </cell>
          <cell r="N82">
            <v>21.598802793321163</v>
          </cell>
        </row>
        <row r="83">
          <cell r="B83" t="str">
            <v>6"</v>
          </cell>
          <cell r="C83">
            <v>6.625</v>
          </cell>
          <cell r="D83" t="str">
            <v>10S</v>
          </cell>
          <cell r="E83">
            <v>0.134</v>
          </cell>
          <cell r="F83">
            <v>0.11725000000000001</v>
          </cell>
          <cell r="G83">
            <v>6.357</v>
          </cell>
          <cell r="H83">
            <v>2.732538440536477</v>
          </cell>
          <cell r="I83">
            <v>14.397416113871918</v>
          </cell>
          <cell r="J83">
            <v>4.346389770225485</v>
          </cell>
          <cell r="K83">
            <v>2.2954040221712604</v>
          </cell>
          <cell r="L83">
            <v>9.311510360638987</v>
          </cell>
          <cell r="M83">
            <v>13.777756281230841</v>
          </cell>
          <cell r="N83">
            <v>23.089266641869827</v>
          </cell>
        </row>
        <row r="84">
          <cell r="B84" t="str">
            <v>6"</v>
          </cell>
          <cell r="C84">
            <v>6.625</v>
          </cell>
          <cell r="D84" t="str">
            <v>Std    40   40S</v>
          </cell>
          <cell r="E84">
            <v>0.28</v>
          </cell>
          <cell r="F84">
            <v>0.24500000000000002</v>
          </cell>
          <cell r="G84">
            <v>6.0649999999999995</v>
          </cell>
          <cell r="H84">
            <v>5.581353508367632</v>
          </cell>
          <cell r="I84">
            <v>28.142178567783283</v>
          </cell>
          <cell r="J84">
            <v>8.495752020462877</v>
          </cell>
          <cell r="K84">
            <v>2.2454794866575827</v>
          </cell>
          <cell r="L84">
            <v>19.019249738111856</v>
          </cell>
          <cell r="M84">
            <v>12.541101583463595</v>
          </cell>
          <cell r="N84">
            <v>31.560351321575453</v>
          </cell>
        </row>
        <row r="85">
          <cell r="B85" t="str">
            <v>6"</v>
          </cell>
          <cell r="C85">
            <v>6.625</v>
          </cell>
          <cell r="D85" t="str">
            <v>XS     80   80S</v>
          </cell>
          <cell r="E85">
            <v>0.432</v>
          </cell>
          <cell r="F85">
            <v>0.378</v>
          </cell>
          <cell r="G85">
            <v>5.761</v>
          </cell>
          <cell r="H85">
            <v>8.404941587190446</v>
          </cell>
          <cell r="I85">
            <v>40.49067266784228</v>
          </cell>
          <cell r="J85">
            <v>12.223599295952388</v>
          </cell>
          <cell r="K85">
            <v>2.1948767903916613</v>
          </cell>
          <cell r="L85">
            <v>28.641024590425925</v>
          </cell>
          <cell r="M85">
            <v>11.31539778062104</v>
          </cell>
          <cell r="N85">
            <v>39.95642237104697</v>
          </cell>
        </row>
        <row r="86">
          <cell r="B86" t="str">
            <v>6"</v>
          </cell>
          <cell r="C86">
            <v>6.625</v>
          </cell>
          <cell r="D86" t="str">
            <v>120</v>
          </cell>
          <cell r="E86">
            <v>0.562</v>
          </cell>
          <cell r="F86">
            <v>0.49175</v>
          </cell>
          <cell r="G86">
            <v>5.5009999999999994</v>
          </cell>
          <cell r="H86">
            <v>10.704681657397789</v>
          </cell>
          <cell r="I86">
            <v>49.610596919276304</v>
          </cell>
          <cell r="J86">
            <v>14.976783975630582</v>
          </cell>
          <cell r="K86">
            <v>2.152783459849132</v>
          </cell>
          <cell r="L86">
            <v>36.47771342628658</v>
          </cell>
          <cell r="M86">
            <v>10.317093470320321</v>
          </cell>
          <cell r="N86">
            <v>46.7948068966069</v>
          </cell>
        </row>
        <row r="87">
          <cell r="B87" t="str">
            <v>6"</v>
          </cell>
          <cell r="C87">
            <v>6.625</v>
          </cell>
          <cell r="D87">
            <v>160</v>
          </cell>
          <cell r="E87">
            <v>0.718</v>
          </cell>
          <cell r="F87">
            <v>0.62825</v>
          </cell>
          <cell r="G87">
            <v>5.189</v>
          </cell>
          <cell r="H87">
            <v>13.324204443814024</v>
          </cell>
          <cell r="I87">
            <v>58.97321700424197</v>
          </cell>
          <cell r="J87">
            <v>17.80323532203531</v>
          </cell>
          <cell r="K87">
            <v>2.103811214201502</v>
          </cell>
          <cell r="L87">
            <v>45.40410699638248</v>
          </cell>
          <cell r="M87">
            <v>9.179973270308103</v>
          </cell>
          <cell r="N87">
            <v>54.584080266690584</v>
          </cell>
        </row>
        <row r="88">
          <cell r="B88" t="str">
            <v>6"</v>
          </cell>
          <cell r="C88">
            <v>6.625</v>
          </cell>
          <cell r="D88" t="str">
            <v>XXS</v>
          </cell>
          <cell r="E88">
            <v>0.864</v>
          </cell>
          <cell r="F88">
            <v>0.756</v>
          </cell>
          <cell r="G88">
            <v>4.897</v>
          </cell>
          <cell r="H88">
            <v>15.63728999961381</v>
          </cell>
          <cell r="I88">
            <v>66.33263554310305</v>
          </cell>
          <cell r="J88">
            <v>20.024946579049978</v>
          </cell>
          <cell r="K88">
            <v>2.0595999915032044</v>
          </cell>
          <cell r="L88">
            <v>53.28627245775674</v>
          </cell>
          <cell r="M88">
            <v>8.175875759305013</v>
          </cell>
          <cell r="N88">
            <v>61.46214821706175</v>
          </cell>
        </row>
        <row r="89">
          <cell r="B89" t="str">
            <v>8"</v>
          </cell>
          <cell r="C89">
            <v>8.625</v>
          </cell>
          <cell r="D89" t="str">
            <v>5S</v>
          </cell>
          <cell r="E89">
            <v>0.109</v>
          </cell>
          <cell r="F89">
            <v>0.095375</v>
          </cell>
          <cell r="G89">
            <v>8.407</v>
          </cell>
          <cell r="H89">
            <v>2.916164531138802</v>
          </cell>
          <cell r="I89">
            <v>26.44018470202031</v>
          </cell>
          <cell r="J89">
            <v>6.131057322207608</v>
          </cell>
          <cell r="K89">
            <v>3.011107292176749</v>
          </cell>
          <cell r="L89">
            <v>9.937242178264027</v>
          </cell>
          <cell r="M89">
            <v>24.096622282768887</v>
          </cell>
          <cell r="N89">
            <v>34.03386446103291</v>
          </cell>
        </row>
        <row r="90">
          <cell r="B90" t="str">
            <v>8"</v>
          </cell>
          <cell r="C90">
            <v>8.625</v>
          </cell>
          <cell r="D90" t="str">
            <v>10S</v>
          </cell>
          <cell r="E90">
            <v>0.148</v>
          </cell>
          <cell r="F90">
            <v>0.1295</v>
          </cell>
          <cell r="G90">
            <v>8.329</v>
          </cell>
          <cell r="H90">
            <v>3.941429576823127</v>
          </cell>
          <cell r="I90">
            <v>35.41445075632873</v>
          </cell>
          <cell r="J90">
            <v>8.21204655219217</v>
          </cell>
          <cell r="K90">
            <v>2.9975288363917363</v>
          </cell>
          <cell r="L90">
            <v>13.430977510095733</v>
          </cell>
          <cell r="M90">
            <v>23.651560457057844</v>
          </cell>
          <cell r="N90">
            <v>37.08253796715358</v>
          </cell>
        </row>
        <row r="91">
          <cell r="B91" t="str">
            <v>8"</v>
          </cell>
          <cell r="C91">
            <v>8.625</v>
          </cell>
          <cell r="D91" t="str">
            <v>20</v>
          </cell>
          <cell r="E91">
            <v>0.25</v>
          </cell>
          <cell r="F91">
            <v>0.21875</v>
          </cell>
          <cell r="G91">
            <v>8.125</v>
          </cell>
          <cell r="H91">
            <v>6.577709618453629</v>
          </cell>
          <cell r="I91">
            <v>57.7219713197503</v>
          </cell>
          <cell r="J91">
            <v>13.384804943710215</v>
          </cell>
          <cell r="K91">
            <v>2.9623285815385167</v>
          </cell>
          <cell r="L91">
            <v>22.41447379217137</v>
          </cell>
          <cell r="M91">
            <v>22.507166026220183</v>
          </cell>
          <cell r="N91">
            <v>44.921639818391554</v>
          </cell>
        </row>
        <row r="92">
          <cell r="B92" t="str">
            <v>8"</v>
          </cell>
          <cell r="C92">
            <v>8.625</v>
          </cell>
          <cell r="D92" t="str">
            <v>30</v>
          </cell>
          <cell r="E92">
            <v>0.277</v>
          </cell>
          <cell r="F92">
            <v>0.242375</v>
          </cell>
          <cell r="G92">
            <v>8.071</v>
          </cell>
          <cell r="H92">
            <v>7.264606285790422</v>
          </cell>
          <cell r="I92">
            <v>63.3526636181506</v>
          </cell>
          <cell r="J92">
            <v>14.690472723049414</v>
          </cell>
          <cell r="K92">
            <v>2.9530880659066026</v>
          </cell>
          <cell r="L92">
            <v>24.7551711231627</v>
          </cell>
          <cell r="M92">
            <v>22.20898802227224</v>
          </cell>
          <cell r="N92">
            <v>46.96415914543494</v>
          </cell>
        </row>
        <row r="93">
          <cell r="B93" t="str">
            <v>8"</v>
          </cell>
          <cell r="C93">
            <v>8.625</v>
          </cell>
          <cell r="D93" t="str">
            <v>Std    40   40S</v>
          </cell>
          <cell r="E93">
            <v>0.322</v>
          </cell>
          <cell r="F93">
            <v>0.28175</v>
          </cell>
          <cell r="G93">
            <v>7.981</v>
          </cell>
          <cell r="H93">
            <v>8.399255304487452</v>
          </cell>
          <cell r="I93">
            <v>72.48924060257403</v>
          </cell>
          <cell r="J93">
            <v>16.809099270162093</v>
          </cell>
          <cell r="K93">
            <v>2.9377604778129887</v>
          </cell>
          <cell r="L93">
            <v>28.62164777964918</v>
          </cell>
          <cell r="M93">
            <v>21.716443225267597</v>
          </cell>
          <cell r="N93">
            <v>50.33809100491678</v>
          </cell>
        </row>
        <row r="94">
          <cell r="B94" t="str">
            <v>8"</v>
          </cell>
          <cell r="C94">
            <v>8.625</v>
          </cell>
          <cell r="D94" t="str">
            <v>60</v>
          </cell>
          <cell r="E94">
            <v>0.406</v>
          </cell>
          <cell r="F94">
            <v>0.35525</v>
          </cell>
          <cell r="G94">
            <v>7.813</v>
          </cell>
          <cell r="H94">
            <v>10.483224508060937</v>
          </cell>
          <cell r="I94">
            <v>88.73629823972341</v>
          </cell>
          <cell r="J94">
            <v>20.576532925153256</v>
          </cell>
          <cell r="K94">
            <v>2.9093984988309867</v>
          </cell>
          <cell r="L94">
            <v>35.72306693718438</v>
          </cell>
          <cell r="M94">
            <v>20.811803842142094</v>
          </cell>
          <cell r="N94">
            <v>56.53487077932647</v>
          </cell>
        </row>
        <row r="95">
          <cell r="B95" t="str">
            <v>8"</v>
          </cell>
          <cell r="C95">
            <v>8.625</v>
          </cell>
          <cell r="D95" t="str">
            <v>XS     80   80S</v>
          </cell>
          <cell r="E95">
            <v>0.5</v>
          </cell>
          <cell r="F95">
            <v>0.4375</v>
          </cell>
          <cell r="G95">
            <v>7.625</v>
          </cell>
          <cell r="H95">
            <v>12.762720155208534</v>
          </cell>
          <cell r="I95">
            <v>105.71620347312381</v>
          </cell>
          <cell r="J95">
            <v>24.513902254637404</v>
          </cell>
          <cell r="K95">
            <v>2.878055441613313</v>
          </cell>
          <cell r="L95">
            <v>43.49077004451161</v>
          </cell>
          <cell r="M95">
            <v>19.822287522737348</v>
          </cell>
          <cell r="N95">
            <v>63.31305756724896</v>
          </cell>
        </row>
        <row r="96">
          <cell r="B96" t="str">
            <v>8"</v>
          </cell>
          <cell r="C96">
            <v>8.625</v>
          </cell>
          <cell r="D96" t="str">
            <v>100</v>
          </cell>
          <cell r="E96">
            <v>0.593</v>
          </cell>
          <cell r="F96">
            <v>0.518875</v>
          </cell>
          <cell r="G96">
            <v>7.439</v>
          </cell>
          <cell r="H96">
            <v>14.963330410824499</v>
          </cell>
          <cell r="I96">
            <v>121.32394176113586</v>
          </cell>
          <cell r="J96">
            <v>28.133087944611212</v>
          </cell>
          <cell r="K96">
            <v>2.847469775959001</v>
          </cell>
          <cell r="L96">
            <v>50.98966004763761</v>
          </cell>
          <cell r="M96">
            <v>18.86701491087417</v>
          </cell>
          <cell r="N96">
            <v>69.85667495851177</v>
          </cell>
        </row>
        <row r="97">
          <cell r="B97" t="str">
            <v>8"</v>
          </cell>
          <cell r="C97">
            <v>8.625</v>
          </cell>
          <cell r="D97" t="str">
            <v>120</v>
          </cell>
          <cell r="E97">
            <v>0.718</v>
          </cell>
          <cell r="F97">
            <v>0.62825</v>
          </cell>
          <cell r="G97">
            <v>7.189</v>
          </cell>
          <cell r="H97">
            <v>17.835531494368965</v>
          </cell>
          <cell r="I97">
            <v>140.53545610324883</v>
          </cell>
          <cell r="J97">
            <v>32.58793185002872</v>
          </cell>
          <cell r="K97">
            <v>2.80704856121158</v>
          </cell>
          <cell r="L97">
            <v>60.777090573962454</v>
          </cell>
          <cell r="M97">
            <v>17.62020847439966</v>
          </cell>
          <cell r="N97">
            <v>78.39729904836211</v>
          </cell>
        </row>
        <row r="98">
          <cell r="B98" t="str">
            <v>8"</v>
          </cell>
          <cell r="C98">
            <v>8.625</v>
          </cell>
          <cell r="D98" t="str">
            <v>140</v>
          </cell>
          <cell r="E98">
            <v>0.812</v>
          </cell>
          <cell r="F98">
            <v>0.7105</v>
          </cell>
          <cell r="G98">
            <v>7.0009999999999994</v>
          </cell>
          <cell r="H98">
            <v>19.930753882827613</v>
          </cell>
          <cell r="I98">
            <v>153.72170180052433</v>
          </cell>
          <cell r="J98">
            <v>35.645612011715784</v>
          </cell>
          <cell r="K98">
            <v>2.777190869385826</v>
          </cell>
          <cell r="L98">
            <v>67.91685654707908</v>
          </cell>
          <cell r="M98">
            <v>16.710684146614103</v>
          </cell>
          <cell r="N98">
            <v>84.62754069369318</v>
          </cell>
        </row>
        <row r="99">
          <cell r="B99" t="str">
            <v>8"</v>
          </cell>
          <cell r="C99">
            <v>8.625</v>
          </cell>
          <cell r="D99" t="str">
            <v>XXS</v>
          </cell>
          <cell r="E99">
            <v>0.875</v>
          </cell>
          <cell r="F99">
            <v>0.765625</v>
          </cell>
          <cell r="G99">
            <v>6.875</v>
          </cell>
          <cell r="H99">
            <v>21.303925182155783</v>
          </cell>
          <cell r="I99">
            <v>161.9847279963525</v>
          </cell>
          <cell r="J99">
            <v>37.56167605712521</v>
          </cell>
          <cell r="K99">
            <v>2.7574473023069728</v>
          </cell>
          <cell r="L99">
            <v>72.59613153583862</v>
          </cell>
          <cell r="M99">
            <v>16.114598160784865</v>
          </cell>
          <cell r="N99">
            <v>88.71072969662349</v>
          </cell>
        </row>
        <row r="100">
          <cell r="B100" t="str">
            <v>8"</v>
          </cell>
          <cell r="C100">
            <v>8.625</v>
          </cell>
          <cell r="D100">
            <v>160</v>
          </cell>
          <cell r="E100">
            <v>0.906</v>
          </cell>
          <cell r="F100">
            <v>0.7927500000000001</v>
          </cell>
          <cell r="G100">
            <v>6.813</v>
          </cell>
          <cell r="H100">
            <v>21.970458045912014</v>
          </cell>
          <cell r="I100">
            <v>165.88738597528572</v>
          </cell>
          <cell r="J100">
            <v>38.46664022615321</v>
          </cell>
          <cell r="K100">
            <v>2.747812698311149</v>
          </cell>
          <cell r="L100">
            <v>74.86743633232449</v>
          </cell>
          <cell r="M100">
            <v>15.825259970149723</v>
          </cell>
          <cell r="N100">
            <v>90.69269630247422</v>
          </cell>
        </row>
        <row r="101">
          <cell r="B101" t="str">
            <v>10"</v>
          </cell>
          <cell r="C101">
            <v>10.75</v>
          </cell>
          <cell r="D101" t="str">
            <v>5S</v>
          </cell>
          <cell r="E101">
            <v>0.134</v>
          </cell>
          <cell r="F101">
            <v>0.11725000000000001</v>
          </cell>
          <cell r="G101">
            <v>10.482</v>
          </cell>
          <cell r="H101">
            <v>4.469053779808245</v>
          </cell>
          <cell r="I101">
            <v>62.96752201860036</v>
          </cell>
          <cell r="J101">
            <v>11.714887817414022</v>
          </cell>
          <cell r="K101">
            <v>3.7536217843570747</v>
          </cell>
          <cell r="L101">
            <v>15.228931441772266</v>
          </cell>
          <cell r="M101">
            <v>37.459535344165204</v>
          </cell>
          <cell r="N101">
            <v>52.68846678593747</v>
          </cell>
        </row>
        <row r="102">
          <cell r="B102" t="str">
            <v>10"</v>
          </cell>
          <cell r="C102">
            <v>10.75</v>
          </cell>
          <cell r="D102" t="str">
            <v>10S</v>
          </cell>
          <cell r="E102">
            <v>0.165</v>
          </cell>
          <cell r="F102">
            <v>0.144375</v>
          </cell>
          <cell r="G102">
            <v>10.42</v>
          </cell>
          <cell r="H102">
            <v>5.486870109310919</v>
          </cell>
          <cell r="I102">
            <v>76.86381442148931</v>
          </cell>
          <cell r="J102">
            <v>14.300244543532894</v>
          </cell>
          <cell r="K102">
            <v>3.7428172878194306</v>
          </cell>
          <cell r="L102">
            <v>18.697284222028486</v>
          </cell>
          <cell r="M102">
            <v>37.01770696451474</v>
          </cell>
          <cell r="N102">
            <v>55.71499118654322</v>
          </cell>
        </row>
        <row r="103">
          <cell r="B103" t="str">
            <v>10"</v>
          </cell>
          <cell r="C103">
            <v>10.75</v>
          </cell>
          <cell r="D103" t="str">
            <v>20</v>
          </cell>
          <cell r="E103">
            <v>0.25</v>
          </cell>
          <cell r="F103">
            <v>0.21875</v>
          </cell>
          <cell r="G103">
            <v>10.25</v>
          </cell>
          <cell r="H103">
            <v>8.246680715673207</v>
          </cell>
          <cell r="I103">
            <v>113.71399580596258</v>
          </cell>
          <cell r="J103">
            <v>21.156092242969784</v>
          </cell>
          <cell r="K103">
            <v>3.713362694378237</v>
          </cell>
          <cell r="L103">
            <v>28.101728336453665</v>
          </cell>
          <cell r="M103">
            <v>35.81968860598923</v>
          </cell>
          <cell r="N103">
            <v>63.92141694244289</v>
          </cell>
        </row>
        <row r="104">
          <cell r="B104" t="str">
            <v>10"</v>
          </cell>
          <cell r="C104">
            <v>10.75</v>
          </cell>
          <cell r="D104" t="str">
            <v>30</v>
          </cell>
          <cell r="E104">
            <v>0.307</v>
          </cell>
          <cell r="F104">
            <v>0.268625</v>
          </cell>
          <cell r="G104">
            <v>10.136</v>
          </cell>
          <cell r="H104">
            <v>10.071949189001543</v>
          </cell>
          <cell r="I104">
            <v>137.41978372627682</v>
          </cell>
          <cell r="J104">
            <v>25.566471390935224</v>
          </cell>
          <cell r="K104">
            <v>3.693753138746551</v>
          </cell>
          <cell r="L104">
            <v>34.3215882470091</v>
          </cell>
          <cell r="M104">
            <v>35.02734976388026</v>
          </cell>
          <cell r="N104">
            <v>69.34893801088936</v>
          </cell>
        </row>
        <row r="105">
          <cell r="B105" t="str">
            <v>10"</v>
          </cell>
          <cell r="C105">
            <v>10.75</v>
          </cell>
          <cell r="D105" t="str">
            <v>Std    40   40S</v>
          </cell>
          <cell r="E105">
            <v>0.365</v>
          </cell>
          <cell r="F105">
            <v>0.31937499999999996</v>
          </cell>
          <cell r="G105">
            <v>10.02</v>
          </cell>
          <cell r="H105">
            <v>11.908285493248458</v>
          </cell>
          <cell r="I105">
            <v>160.73424182186673</v>
          </cell>
          <cell r="J105">
            <v>29.90404499011474</v>
          </cell>
          <cell r="K105">
            <v>3.673919058716455</v>
          </cell>
          <cell r="L105">
            <v>40.57916335334708</v>
          </cell>
          <cell r="M105">
            <v>34.23020643823211</v>
          </cell>
          <cell r="N105">
            <v>74.80936979157919</v>
          </cell>
        </row>
        <row r="106">
          <cell r="B106" t="str">
            <v>10"</v>
          </cell>
          <cell r="C106">
            <v>10.75</v>
          </cell>
          <cell r="D106" t="str">
            <v>XS     60   80S</v>
          </cell>
          <cell r="E106">
            <v>0.5</v>
          </cell>
          <cell r="F106">
            <v>0.4375</v>
          </cell>
          <cell r="G106">
            <v>9.75</v>
          </cell>
          <cell r="H106">
            <v>16.10066234964769</v>
          </cell>
          <cell r="I106">
            <v>211.95012546215904</v>
          </cell>
          <cell r="J106">
            <v>39.432581481331916</v>
          </cell>
          <cell r="K106">
            <v>3.628231318424998</v>
          </cell>
          <cell r="L106">
            <v>54.865279133076186</v>
          </cell>
          <cell r="M106">
            <v>32.410319077757066</v>
          </cell>
          <cell r="N106">
            <v>87.27559821083325</v>
          </cell>
        </row>
        <row r="107">
          <cell r="B107" t="str">
            <v>10"</v>
          </cell>
          <cell r="C107">
            <v>10.75</v>
          </cell>
          <cell r="D107" t="str">
            <v>80</v>
          </cell>
          <cell r="E107">
            <v>0.593</v>
          </cell>
          <cell r="F107">
            <v>0.518875</v>
          </cell>
          <cell r="G107">
            <v>9.564</v>
          </cell>
          <cell r="H107">
            <v>18.92212985342934</v>
          </cell>
          <cell r="I107">
            <v>244.84360408778593</v>
          </cell>
          <cell r="J107">
            <v>45.552298434936915</v>
          </cell>
          <cell r="K107">
            <v>3.5971568286634374</v>
          </cell>
          <cell r="L107">
            <v>64.4798278266752</v>
          </cell>
          <cell r="M107">
            <v>31.185535804687124</v>
          </cell>
          <cell r="N107">
            <v>95.66536363136233</v>
          </cell>
        </row>
        <row r="108">
          <cell r="B108" t="str">
            <v>10"</v>
          </cell>
          <cell r="C108">
            <v>10.75</v>
          </cell>
          <cell r="E108">
            <v>0.625</v>
          </cell>
          <cell r="F108">
            <v>0.546875</v>
          </cell>
          <cell r="G108">
            <v>9.5</v>
          </cell>
          <cell r="H108">
            <v>19.880391010997908</v>
          </cell>
          <cell r="I108">
            <v>255.72706093443796</v>
          </cell>
          <cell r="J108">
            <v>47.57712761570939</v>
          </cell>
          <cell r="K108">
            <v>3.5865416838508932</v>
          </cell>
          <cell r="L108">
            <v>67.74523795395078</v>
          </cell>
          <cell r="M108">
            <v>30.769559992295328</v>
          </cell>
          <cell r="N108">
            <v>98.5147979462461</v>
          </cell>
        </row>
        <row r="109">
          <cell r="B109" t="str">
            <v>10"</v>
          </cell>
          <cell r="C109">
            <v>10.75</v>
          </cell>
          <cell r="D109" t="str">
            <v>100</v>
          </cell>
          <cell r="E109">
            <v>0.718</v>
          </cell>
          <cell r="F109">
            <v>0.62825</v>
          </cell>
          <cell r="G109">
            <v>9.314</v>
          </cell>
          <cell r="H109">
            <v>22.62881648558359</v>
          </cell>
          <cell r="I109">
            <v>286.131620125891</v>
          </cell>
          <cell r="J109">
            <v>53.23378979086344</v>
          </cell>
          <cell r="K109">
            <v>3.555920204391544</v>
          </cell>
          <cell r="L109">
            <v>77.1108856251412</v>
          </cell>
          <cell r="M109">
            <v>29.576483855837953</v>
          </cell>
          <cell r="N109">
            <v>106.68736948097914</v>
          </cell>
        </row>
        <row r="110">
          <cell r="B110" t="str">
            <v>10"</v>
          </cell>
          <cell r="C110">
            <v>10.75</v>
          </cell>
          <cell r="E110">
            <v>0.75</v>
          </cell>
          <cell r="F110">
            <v>0.65625</v>
          </cell>
          <cell r="G110">
            <v>9.25</v>
          </cell>
          <cell r="H110">
            <v>23.561944901923447</v>
          </cell>
          <cell r="I110">
            <v>296.1810105249596</v>
          </cell>
          <cell r="J110">
            <v>55.103443818597135</v>
          </cell>
          <cell r="K110">
            <v>3.5454636509207087</v>
          </cell>
          <cell r="L110">
            <v>80.29065238986759</v>
          </cell>
          <cell r="M110">
            <v>29.1714180259365</v>
          </cell>
          <cell r="N110">
            <v>109.46207041580409</v>
          </cell>
        </row>
        <row r="111">
          <cell r="B111" t="str">
            <v>10"</v>
          </cell>
          <cell r="C111">
            <v>10.75</v>
          </cell>
          <cell r="D111" t="str">
            <v>120</v>
          </cell>
          <cell r="E111">
            <v>0.843</v>
          </cell>
          <cell r="F111">
            <v>0.737625</v>
          </cell>
          <cell r="G111">
            <v>9.064</v>
          </cell>
          <cell r="H111">
            <v>26.237328347313166</v>
          </cell>
          <cell r="I111">
            <v>324.22548272636</v>
          </cell>
          <cell r="J111">
            <v>60.32102004211349</v>
          </cell>
          <cell r="K111">
            <v>3.5153111170990257</v>
          </cell>
          <cell r="L111">
            <v>89.40739903864942</v>
          </cell>
          <cell r="M111">
            <v>28.010049026091686</v>
          </cell>
          <cell r="N111">
            <v>117.41744806474111</v>
          </cell>
        </row>
        <row r="112">
          <cell r="B112" t="str">
            <v>10"</v>
          </cell>
          <cell r="C112">
            <v>10.75</v>
          </cell>
          <cell r="E112">
            <v>0.875</v>
          </cell>
          <cell r="F112">
            <v>0.765625</v>
          </cell>
          <cell r="G112">
            <v>9</v>
          </cell>
          <cell r="H112">
            <v>27.145324022424305</v>
          </cell>
          <cell r="I112">
            <v>333.4845470723611</v>
          </cell>
          <cell r="J112">
            <v>62.043636664625325</v>
          </cell>
          <cell r="K112">
            <v>3.5050187232024883</v>
          </cell>
          <cell r="L112">
            <v>92.50152244082663</v>
          </cell>
          <cell r="M112">
            <v>27.615893178680572</v>
          </cell>
          <cell r="N112">
            <v>120.1174156195072</v>
          </cell>
        </row>
        <row r="113">
          <cell r="B113" t="str">
            <v>10"</v>
          </cell>
          <cell r="C113">
            <v>10.75</v>
          </cell>
          <cell r="D113" t="str">
            <v>140</v>
          </cell>
          <cell r="E113">
            <v>1</v>
          </cell>
          <cell r="F113">
            <v>0.875</v>
          </cell>
          <cell r="G113">
            <v>8.75</v>
          </cell>
          <cell r="H113">
            <v>30.630528372500482</v>
          </cell>
          <cell r="I113">
            <v>367.80564147291597</v>
          </cell>
          <cell r="J113">
            <v>68.42895655310065</v>
          </cell>
          <cell r="K113">
            <v>3.465229068907278</v>
          </cell>
          <cell r="L113">
            <v>104.37784810682787</v>
          </cell>
          <cell r="M113">
            <v>26.10298545052755</v>
          </cell>
          <cell r="N113">
            <v>130.48083355735542</v>
          </cell>
        </row>
        <row r="114">
          <cell r="B114" t="str">
            <v>10"</v>
          </cell>
          <cell r="C114">
            <v>10.75</v>
          </cell>
          <cell r="D114" t="str">
            <v>160</v>
          </cell>
          <cell r="E114">
            <v>1.125</v>
          </cell>
          <cell r="F114">
            <v>0.984375</v>
          </cell>
          <cell r="G114">
            <v>8.5</v>
          </cell>
          <cell r="H114">
            <v>34.017557952151975</v>
          </cell>
          <cell r="I114">
            <v>399.30766268053395</v>
          </cell>
          <cell r="J114">
            <v>74.28979770800632</v>
          </cell>
          <cell r="K114">
            <v>3.4261175184164365</v>
          </cell>
          <cell r="L114">
            <v>115.91962938787134</v>
          </cell>
          <cell r="M114">
            <v>24.632694841477427</v>
          </cell>
          <cell r="N114">
            <v>140.55232422934876</v>
          </cell>
        </row>
        <row r="115">
          <cell r="B115" t="str">
            <v>12"</v>
          </cell>
          <cell r="C115">
            <v>12.75</v>
          </cell>
          <cell r="D115" t="str">
            <v>5S</v>
          </cell>
          <cell r="E115">
            <v>0.165</v>
          </cell>
          <cell r="F115">
            <v>0.144375</v>
          </cell>
          <cell r="G115">
            <v>12.42</v>
          </cell>
          <cell r="H115">
            <v>6.5235956849955565</v>
          </cell>
          <cell r="I115">
            <v>129.17490056031494</v>
          </cell>
          <cell r="J115">
            <v>20.262729499657244</v>
          </cell>
          <cell r="K115">
            <v>4.449851823375695</v>
          </cell>
          <cell r="L115">
            <v>22.230072927182682</v>
          </cell>
          <cell r="M115">
            <v>52.59170696947928</v>
          </cell>
          <cell r="N115">
            <v>74.82177989666197</v>
          </cell>
        </row>
        <row r="116">
          <cell r="B116" t="str">
            <v>12"</v>
          </cell>
          <cell r="C116">
            <v>12.75</v>
          </cell>
          <cell r="D116" t="str">
            <v>10S</v>
          </cell>
          <cell r="E116">
            <v>0.18</v>
          </cell>
          <cell r="F116">
            <v>0.1575</v>
          </cell>
          <cell r="G116">
            <v>12.39</v>
          </cell>
          <cell r="H116">
            <v>7.108167538012263</v>
          </cell>
          <cell r="I116">
            <v>140.41945070688809</v>
          </cell>
          <cell r="J116">
            <v>22.02658050304127</v>
          </cell>
          <cell r="K116">
            <v>4.444621749935532</v>
          </cell>
          <cell r="L116">
            <v>24.222084012975248</v>
          </cell>
          <cell r="M116">
            <v>52.33794759549297</v>
          </cell>
          <cell r="N116">
            <v>76.56003160846822</v>
          </cell>
        </row>
        <row r="117">
          <cell r="B117" t="str">
            <v>12"</v>
          </cell>
          <cell r="C117">
            <v>12.75</v>
          </cell>
          <cell r="D117" t="str">
            <v>20</v>
          </cell>
          <cell r="E117">
            <v>0.25</v>
          </cell>
          <cell r="F117">
            <v>0.21875</v>
          </cell>
          <cell r="G117">
            <v>12.25</v>
          </cell>
          <cell r="H117">
            <v>9.817477042468104</v>
          </cell>
          <cell r="I117">
            <v>191.82429752509944</v>
          </cell>
          <cell r="J117">
            <v>30.090085886290108</v>
          </cell>
          <cell r="K117">
            <v>4.420301177521731</v>
          </cell>
          <cell r="L117">
            <v>33.45443849577817</v>
          </cell>
          <cell r="M117">
            <v>51.161851483034</v>
          </cell>
          <cell r="N117">
            <v>84.61628997881218</v>
          </cell>
        </row>
        <row r="118">
          <cell r="B118" t="str">
            <v>12"</v>
          </cell>
          <cell r="C118">
            <v>12.75</v>
          </cell>
          <cell r="D118" t="str">
            <v>30</v>
          </cell>
          <cell r="E118">
            <v>0.33</v>
          </cell>
          <cell r="F118">
            <v>0.28875</v>
          </cell>
          <cell r="G118">
            <v>12.09</v>
          </cell>
          <cell r="H118">
            <v>12.876131650003119</v>
          </cell>
          <cell r="I118">
            <v>248.45349062402838</v>
          </cell>
          <cell r="J118">
            <v>38.973096568475036</v>
          </cell>
          <cell r="K118">
            <v>4.3926828362630514</v>
          </cell>
          <cell r="L118">
            <v>43.87723571801482</v>
          </cell>
          <cell r="M118">
            <v>49.834106613959264</v>
          </cell>
          <cell r="N118">
            <v>93.7113423319741</v>
          </cell>
        </row>
        <row r="119">
          <cell r="B119" t="str">
            <v>12"</v>
          </cell>
          <cell r="C119">
            <v>12.75</v>
          </cell>
          <cell r="D119" t="str">
            <v>Std            40S</v>
          </cell>
          <cell r="E119">
            <v>0.375</v>
          </cell>
          <cell r="F119">
            <v>0.328125</v>
          </cell>
          <cell r="G119">
            <v>12</v>
          </cell>
          <cell r="H119">
            <v>14.578953408065134</v>
          </cell>
          <cell r="I119">
            <v>279.33502525999796</v>
          </cell>
          <cell r="J119">
            <v>43.81725886431341</v>
          </cell>
          <cell r="K119">
            <v>4.377231573723282</v>
          </cell>
          <cell r="L119">
            <v>49.67984116623058</v>
          </cell>
          <cell r="M119">
            <v>49.09492120654325</v>
          </cell>
          <cell r="N119">
            <v>98.77476237277384</v>
          </cell>
        </row>
        <row r="120">
          <cell r="B120" t="str">
            <v>12"</v>
          </cell>
          <cell r="C120">
            <v>12.75</v>
          </cell>
          <cell r="D120" t="str">
            <v>40</v>
          </cell>
          <cell r="E120">
            <v>0.406</v>
          </cell>
          <cell r="F120">
            <v>0.35525</v>
          </cell>
          <cell r="G120">
            <v>11.938</v>
          </cell>
          <cell r="H120">
            <v>15.744606804660425</v>
          </cell>
          <cell r="I120">
            <v>300.2086606810584</v>
          </cell>
          <cell r="J120">
            <v>47.091554616636614</v>
          </cell>
          <cell r="K120">
            <v>4.366623008687606</v>
          </cell>
          <cell r="L120">
            <v>53.65196961584174</v>
          </cell>
          <cell r="M120">
            <v>48.58891758238896</v>
          </cell>
          <cell r="N120">
            <v>102.2408871982307</v>
          </cell>
        </row>
        <row r="121">
          <cell r="B121" t="str">
            <v>12"</v>
          </cell>
          <cell r="C121">
            <v>12.75</v>
          </cell>
          <cell r="D121" t="str">
            <v>XS             80S</v>
          </cell>
          <cell r="E121">
            <v>0.5</v>
          </cell>
          <cell r="F121">
            <v>0.4375</v>
          </cell>
          <cell r="G121">
            <v>11.75</v>
          </cell>
          <cell r="H121">
            <v>19.24225500323748</v>
          </cell>
          <cell r="I121">
            <v>361.54393189676676</v>
          </cell>
          <cell r="J121">
            <v>56.71277363086538</v>
          </cell>
          <cell r="K121">
            <v>4.3346352210999255</v>
          </cell>
          <cell r="L121">
            <v>65.5706994517252</v>
          </cell>
          <cell r="M121">
            <v>47.070608049155396</v>
          </cell>
          <cell r="N121">
            <v>112.6413075008806</v>
          </cell>
        </row>
        <row r="122">
          <cell r="B122" t="str">
            <v>12"</v>
          </cell>
          <cell r="C122">
            <v>12.75</v>
          </cell>
          <cell r="D122" t="str">
            <v>60</v>
          </cell>
          <cell r="E122">
            <v>0.562</v>
          </cell>
          <cell r="F122">
            <v>0.49175</v>
          </cell>
          <cell r="G122">
            <v>11.626</v>
          </cell>
          <cell r="H122">
            <v>21.518828969217257</v>
          </cell>
          <cell r="I122">
            <v>400.4201852980544</v>
          </cell>
          <cell r="J122">
            <v>62.811009458518335</v>
          </cell>
          <cell r="K122">
            <v>4.313687343793011</v>
          </cell>
          <cell r="L122">
            <v>73.32844651815616</v>
          </cell>
          <cell r="M122">
            <v>46.082360015215144</v>
          </cell>
          <cell r="N122">
            <v>119.4108065333713</v>
          </cell>
        </row>
        <row r="123">
          <cell r="B123" t="str">
            <v>12"</v>
          </cell>
          <cell r="C123">
            <v>12.75</v>
          </cell>
          <cell r="E123">
            <v>0.625</v>
          </cell>
          <cell r="F123">
            <v>0.546875</v>
          </cell>
          <cell r="G123">
            <v>11.5</v>
          </cell>
          <cell r="H123">
            <v>23.80738182798515</v>
          </cell>
          <cell r="I123">
            <v>438.6696096976795</v>
          </cell>
          <cell r="J123">
            <v>68.81091916826345</v>
          </cell>
          <cell r="K123">
            <v>4.292526208423194</v>
          </cell>
          <cell r="L123">
            <v>81.12701335226205</v>
          </cell>
          <cell r="M123">
            <v>45.088912010870445</v>
          </cell>
          <cell r="N123">
            <v>126.2159253631325</v>
          </cell>
        </row>
        <row r="124">
          <cell r="B124" t="str">
            <v>12"</v>
          </cell>
          <cell r="C124">
            <v>12.75</v>
          </cell>
          <cell r="D124" t="str">
            <v>80</v>
          </cell>
          <cell r="E124">
            <v>0.687</v>
          </cell>
          <cell r="F124">
            <v>0.601125</v>
          </cell>
          <cell r="G124">
            <v>11.376</v>
          </cell>
          <cell r="H124">
            <v>26.035261107834273</v>
          </cell>
          <cell r="I124">
            <v>475.1042605530402</v>
          </cell>
          <cell r="J124">
            <v>74.52615851812395</v>
          </cell>
          <cell r="K124">
            <v>4.271825400224125</v>
          </cell>
          <cell r="L124">
            <v>88.71882640375392</v>
          </cell>
          <cell r="M124">
            <v>44.12180206800524</v>
          </cell>
          <cell r="N124">
            <v>132.84062847175915</v>
          </cell>
        </row>
        <row r="125">
          <cell r="B125" t="str">
            <v>12"</v>
          </cell>
          <cell r="C125">
            <v>12.75</v>
          </cell>
          <cell r="E125">
            <v>0.75</v>
          </cell>
          <cell r="F125">
            <v>0.65625</v>
          </cell>
          <cell r="G125">
            <v>11.25</v>
          </cell>
          <cell r="H125">
            <v>28.274333882308138</v>
          </cell>
          <cell r="I125">
            <v>510.92604898264625</v>
          </cell>
          <cell r="J125">
            <v>80.14526258551314</v>
          </cell>
          <cell r="K125">
            <v>4.250919018282988</v>
          </cell>
          <cell r="L125">
            <v>96.34878286784112</v>
          </cell>
          <cell r="M125">
            <v>43.1498330916884</v>
          </cell>
          <cell r="N125">
            <v>139.49861595952953</v>
          </cell>
        </row>
        <row r="126">
          <cell r="B126" t="str">
            <v>12"</v>
          </cell>
          <cell r="C126">
            <v>12.75</v>
          </cell>
          <cell r="D126" t="str">
            <v>100</v>
          </cell>
          <cell r="E126">
            <v>0.843</v>
          </cell>
          <cell r="F126">
            <v>0.737625</v>
          </cell>
          <cell r="G126">
            <v>11.064</v>
          </cell>
          <cell r="H126">
            <v>31.534053561265555</v>
          </cell>
          <cell r="I126">
            <v>561.6502608665008</v>
          </cell>
          <cell r="J126">
            <v>88.10200170454915</v>
          </cell>
          <cell r="K126">
            <v>4.220297649455546</v>
          </cell>
          <cell r="L126">
            <v>107.45673769589163</v>
          </cell>
          <cell r="M126">
            <v>41.734806998943114</v>
          </cell>
          <cell r="N126">
            <v>149.19154469483476</v>
          </cell>
        </row>
        <row r="127">
          <cell r="B127" t="str">
            <v>12"</v>
          </cell>
          <cell r="C127">
            <v>12.75</v>
          </cell>
          <cell r="E127">
            <v>0.875</v>
          </cell>
          <cell r="F127">
            <v>0.765625</v>
          </cell>
          <cell r="G127">
            <v>11</v>
          </cell>
          <cell r="H127">
            <v>32.643111166206445</v>
          </cell>
          <cell r="I127">
            <v>578.5226381292134</v>
          </cell>
          <cell r="J127">
            <v>90.74864911830798</v>
          </cell>
          <cell r="K127">
            <v>4.209828529762228</v>
          </cell>
          <cell r="L127">
            <v>111.23600799846241</v>
          </cell>
          <cell r="M127">
            <v>41.25337129160925</v>
          </cell>
          <cell r="N127">
            <v>152.48937929007167</v>
          </cell>
        </row>
        <row r="128">
          <cell r="B128" t="str">
            <v>12"</v>
          </cell>
          <cell r="C128">
            <v>12.75</v>
          </cell>
          <cell r="D128" t="str">
            <v>120</v>
          </cell>
          <cell r="E128">
            <v>1</v>
          </cell>
          <cell r="F128">
            <v>0.875</v>
          </cell>
          <cell r="G128">
            <v>10.75</v>
          </cell>
          <cell r="H128">
            <v>36.91371367968007</v>
          </cell>
          <cell r="I128">
            <v>641.6641635725637</v>
          </cell>
          <cell r="J128">
            <v>100.6532021290296</v>
          </cell>
          <cell r="K128">
            <v>4.1692700200394786</v>
          </cell>
          <cell r="L128">
            <v>125.78868874412593</v>
          </cell>
          <cell r="M128">
            <v>39.39952661063301</v>
          </cell>
          <cell r="N128">
            <v>165.18821535475894</v>
          </cell>
        </row>
        <row r="129">
          <cell r="B129" t="str">
            <v>12"</v>
          </cell>
          <cell r="C129">
            <v>12.75</v>
          </cell>
          <cell r="D129" t="str">
            <v>140</v>
          </cell>
          <cell r="E129">
            <v>1.125</v>
          </cell>
          <cell r="F129">
            <v>0.984375</v>
          </cell>
          <cell r="G129">
            <v>10.5</v>
          </cell>
          <cell r="H129">
            <v>41.086141422729014</v>
          </cell>
          <cell r="I129">
            <v>700.5508098055162</v>
          </cell>
          <cell r="J129">
            <v>109.89032310674764</v>
          </cell>
          <cell r="K129">
            <v>4.129259164789732</v>
          </cell>
          <cell r="L129">
            <v>140.00682510483165</v>
          </cell>
          <cell r="M129">
            <v>37.58829904875967</v>
          </cell>
          <cell r="N129">
            <v>177.5951241535913</v>
          </cell>
        </row>
        <row r="130">
          <cell r="B130" t="str">
            <v>12"</v>
          </cell>
          <cell r="C130">
            <v>12.75</v>
          </cell>
          <cell r="D130" t="str">
            <v>160</v>
          </cell>
          <cell r="E130">
            <v>1.312</v>
          </cell>
          <cell r="F130">
            <v>1.1480000000000001</v>
          </cell>
          <cell r="G130">
            <v>10.126</v>
          </cell>
          <cell r="H130">
            <v>47.1448002445492</v>
          </cell>
          <cell r="I130">
            <v>781.1256238546497</v>
          </cell>
          <cell r="J130">
            <v>122.52950962425878</v>
          </cell>
          <cell r="K130">
            <v>4.070460477636406</v>
          </cell>
          <cell r="L130">
            <v>160.65256005737618</v>
          </cell>
          <cell r="M130">
            <v>34.95826911849922</v>
          </cell>
          <cell r="N130">
            <v>195.61082917587538</v>
          </cell>
        </row>
        <row r="131">
          <cell r="B131" t="str">
            <v>14"</v>
          </cell>
          <cell r="C131">
            <v>14</v>
          </cell>
          <cell r="D131" t="str">
            <v>10</v>
          </cell>
          <cell r="E131">
            <v>0.25</v>
          </cell>
          <cell r="F131">
            <v>0.21875</v>
          </cell>
          <cell r="G131">
            <v>13.5</v>
          </cell>
          <cell r="H131">
            <v>10.799224746714915</v>
          </cell>
          <cell r="I131">
            <v>255.30042252780726</v>
          </cell>
          <cell r="J131">
            <v>36.47148893254389</v>
          </cell>
          <cell r="K131">
            <v>4.862162584694181</v>
          </cell>
          <cell r="L131">
            <v>36.79988234535598</v>
          </cell>
          <cell r="M131">
            <v>62.13575965203128</v>
          </cell>
          <cell r="N131">
            <v>98.93564199738726</v>
          </cell>
        </row>
        <row r="132">
          <cell r="B132" t="str">
            <v>14"</v>
          </cell>
          <cell r="C132">
            <v>14</v>
          </cell>
          <cell r="D132" t="str">
            <v>20</v>
          </cell>
          <cell r="E132">
            <v>0.312</v>
          </cell>
          <cell r="F132">
            <v>0.273</v>
          </cell>
          <cell r="G132">
            <v>13.376</v>
          </cell>
          <cell r="H132">
            <v>13.41666151560918</v>
          </cell>
          <cell r="I132">
            <v>314.3837206320234</v>
          </cell>
          <cell r="J132">
            <v>44.911960090289064</v>
          </cell>
          <cell r="K132">
            <v>4.840695817751823</v>
          </cell>
          <cell r="L132">
            <v>45.71916751636035</v>
          </cell>
          <cell r="M132">
            <v>60.999544980565766</v>
          </cell>
          <cell r="N132">
            <v>106.71871249692612</v>
          </cell>
        </row>
        <row r="133">
          <cell r="B133" t="str">
            <v>14"</v>
          </cell>
          <cell r="C133">
            <v>14</v>
          </cell>
          <cell r="D133" t="str">
            <v>Std     30</v>
          </cell>
          <cell r="E133">
            <v>0.375</v>
          </cell>
          <cell r="F133">
            <v>0.328125</v>
          </cell>
          <cell r="G133">
            <v>13.25</v>
          </cell>
          <cell r="H133">
            <v>16.05157496443535</v>
          </cell>
          <cell r="I133">
            <v>372.7602076701881</v>
          </cell>
          <cell r="J133">
            <v>53.251458238598296</v>
          </cell>
          <cell r="K133">
            <v>4.818989131550309</v>
          </cell>
          <cell r="L133">
            <v>54.69800694059731</v>
          </cell>
          <cell r="M133">
            <v>59.85574378002602</v>
          </cell>
          <cell r="N133">
            <v>114.55375072062333</v>
          </cell>
        </row>
        <row r="134">
          <cell r="B134" t="str">
            <v>14"</v>
          </cell>
          <cell r="C134">
            <v>14</v>
          </cell>
          <cell r="D134" t="str">
            <v>40</v>
          </cell>
          <cell r="E134">
            <v>0.438</v>
          </cell>
          <cell r="F134">
            <v>0.38325</v>
          </cell>
          <cell r="G134">
            <v>13.124</v>
          </cell>
          <cell r="H134">
            <v>18.661550450777316</v>
          </cell>
          <cell r="I134">
            <v>429.4948558241723</v>
          </cell>
          <cell r="J134">
            <v>61.356407974881755</v>
          </cell>
          <cell r="K134">
            <v>4.797391061816828</v>
          </cell>
          <cell r="L134">
            <v>63.5918667383448</v>
          </cell>
          <cell r="M134">
            <v>58.722768009612324</v>
          </cell>
          <cell r="N134">
            <v>122.31463474795711</v>
          </cell>
        </row>
        <row r="135">
          <cell r="B135" t="str">
            <v>14"</v>
          </cell>
          <cell r="C135">
            <v>14</v>
          </cell>
          <cell r="D135" t="str">
            <v>XS</v>
          </cell>
          <cell r="E135">
            <v>0.5</v>
          </cell>
          <cell r="F135">
            <v>0.4375</v>
          </cell>
          <cell r="G135">
            <v>13</v>
          </cell>
          <cell r="H135">
            <v>21.205750411731103</v>
          </cell>
          <cell r="I135">
            <v>483.7561812676158</v>
          </cell>
          <cell r="J135">
            <v>69.10802589537369</v>
          </cell>
          <cell r="K135">
            <v>4.7762432936357</v>
          </cell>
          <cell r="L135">
            <v>72.26158715088084</v>
          </cell>
          <cell r="M135">
            <v>57.61834502712366</v>
          </cell>
          <cell r="N135">
            <v>129.8799321780045</v>
          </cell>
        </row>
        <row r="136">
          <cell r="B136" t="str">
            <v>14"</v>
          </cell>
          <cell r="C136">
            <v>14</v>
          </cell>
          <cell r="D136" t="str">
            <v>60</v>
          </cell>
          <cell r="E136">
            <v>0.593</v>
          </cell>
          <cell r="F136">
            <v>0.518875</v>
          </cell>
          <cell r="G136">
            <v>12.814</v>
          </cell>
          <cell r="H136">
            <v>24.976764295060256</v>
          </cell>
          <cell r="I136">
            <v>562.2872144814771</v>
          </cell>
          <cell r="J136">
            <v>80.3267449259253</v>
          </cell>
          <cell r="K136">
            <v>4.7447246758900565</v>
          </cell>
          <cell r="L136">
            <v>85.11184913579147</v>
          </cell>
          <cell r="M136">
            <v>55.98136897809046</v>
          </cell>
          <cell r="N136">
            <v>141.09321811388193</v>
          </cell>
        </row>
        <row r="137">
          <cell r="B137" t="str">
            <v>14"</v>
          </cell>
          <cell r="C137">
            <v>14</v>
          </cell>
          <cell r="E137">
            <v>0.625</v>
          </cell>
          <cell r="F137">
            <v>0.546875</v>
          </cell>
          <cell r="G137">
            <v>12.75</v>
          </cell>
          <cell r="H137">
            <v>26.26175108860218</v>
          </cell>
          <cell r="I137">
            <v>588.5299452941824</v>
          </cell>
          <cell r="J137">
            <v>84.0757064705975</v>
          </cell>
          <cell r="K137">
            <v>4.733936654624775</v>
          </cell>
          <cell r="L137">
            <v>89.49062297620661</v>
          </cell>
          <cell r="M137">
            <v>55.4235633933242</v>
          </cell>
          <cell r="N137">
            <v>144.9141863695308</v>
          </cell>
        </row>
        <row r="138">
          <cell r="B138" t="str">
            <v>14"</v>
          </cell>
          <cell r="C138">
            <v>14</v>
          </cell>
          <cell r="D138" t="str">
            <v>80</v>
          </cell>
          <cell r="E138">
            <v>0.75</v>
          </cell>
          <cell r="F138">
            <v>0.65625</v>
          </cell>
          <cell r="G138">
            <v>12.5</v>
          </cell>
          <cell r="H138">
            <v>31.21957699504857</v>
          </cell>
          <cell r="I138">
            <v>687.3184997816162</v>
          </cell>
          <cell r="J138">
            <v>98.18835711165946</v>
          </cell>
          <cell r="K138">
            <v>4.692081094780865</v>
          </cell>
          <cell r="L138">
            <v>106.38511441657458</v>
          </cell>
          <cell r="M138">
            <v>53.27139887862765</v>
          </cell>
          <cell r="N138">
            <v>159.65651329520222</v>
          </cell>
        </row>
        <row r="139">
          <cell r="B139" t="str">
            <v>14"</v>
          </cell>
          <cell r="C139">
            <v>14</v>
          </cell>
          <cell r="E139">
            <v>0.875</v>
          </cell>
          <cell r="F139">
            <v>0.765625</v>
          </cell>
          <cell r="G139">
            <v>12.25</v>
          </cell>
          <cell r="H139">
            <v>36.07922813107028</v>
          </cell>
          <cell r="I139">
            <v>780.3542428192818</v>
          </cell>
          <cell r="J139">
            <v>111.47917754561169</v>
          </cell>
          <cell r="K139">
            <v>4.650688793071409</v>
          </cell>
          <cell r="L139">
            <v>122.94506147198477</v>
          </cell>
          <cell r="M139">
            <v>51.16185148303399</v>
          </cell>
          <cell r="N139">
            <v>174.10691295501877</v>
          </cell>
        </row>
        <row r="140">
          <cell r="B140" t="str">
            <v>14"</v>
          </cell>
          <cell r="C140">
            <v>14</v>
          </cell>
          <cell r="D140" t="str">
            <v>100</v>
          </cell>
          <cell r="E140">
            <v>0.937</v>
          </cell>
          <cell r="F140">
            <v>0.819875</v>
          </cell>
          <cell r="G140">
            <v>12.126</v>
          </cell>
          <cell r="H140">
            <v>38.453191469311335</v>
          </cell>
          <cell r="I140">
            <v>824.4361270898012</v>
          </cell>
          <cell r="J140">
            <v>117.77658958425731</v>
          </cell>
          <cell r="K140">
            <v>4.630333924243478</v>
          </cell>
          <cell r="L140">
            <v>131.03467656829383</v>
          </cell>
          <cell r="M140">
            <v>50.131327266943664</v>
          </cell>
          <cell r="N140">
            <v>181.1660038352375</v>
          </cell>
        </row>
        <row r="141">
          <cell r="B141" t="str">
            <v>14"</v>
          </cell>
          <cell r="C141">
            <v>14</v>
          </cell>
          <cell r="D141" t="str">
            <v>120</v>
          </cell>
          <cell r="E141">
            <v>1.093</v>
          </cell>
          <cell r="F141">
            <v>0.956375</v>
          </cell>
          <cell r="G141">
            <v>11.814</v>
          </cell>
          <cell r="H141">
            <v>44.319550263212626</v>
          </cell>
          <cell r="I141">
            <v>929.5211185173886</v>
          </cell>
          <cell r="J141">
            <v>132.7887312167698</v>
          </cell>
          <cell r="K141">
            <v>4.5796465202021865</v>
          </cell>
          <cell r="L141">
            <v>151.0251220377135</v>
          </cell>
          <cell r="M141">
            <v>47.58477370396027</v>
          </cell>
          <cell r="N141">
            <v>198.60989574167377</v>
          </cell>
        </row>
        <row r="142">
          <cell r="B142" t="str">
            <v>14"</v>
          </cell>
          <cell r="C142">
            <v>14</v>
          </cell>
          <cell r="D142" t="str">
            <v>140</v>
          </cell>
          <cell r="E142">
            <v>1.25</v>
          </cell>
          <cell r="F142">
            <v>1.09375</v>
          </cell>
          <cell r="G142">
            <v>11.5</v>
          </cell>
          <cell r="H142">
            <v>50.06913291658733</v>
          </cell>
          <cell r="I142">
            <v>1027.199554991862</v>
          </cell>
          <cell r="J142">
            <v>146.742793570266</v>
          </cell>
          <cell r="K142">
            <v>4.529417732998359</v>
          </cell>
          <cell r="L142">
            <v>170.61763632846868</v>
          </cell>
          <cell r="M142">
            <v>45.08891201087044</v>
          </cell>
          <cell r="N142">
            <v>215.70654833933912</v>
          </cell>
        </row>
        <row r="143">
          <cell r="B143" t="str">
            <v>14"</v>
          </cell>
          <cell r="C143">
            <v>14</v>
          </cell>
          <cell r="D143" t="str">
            <v>160</v>
          </cell>
          <cell r="E143">
            <v>1.406</v>
          </cell>
          <cell r="F143">
            <v>1.2302499999999998</v>
          </cell>
          <cell r="G143">
            <v>11.188</v>
          </cell>
          <cell r="H143">
            <v>55.62869633830964</v>
          </cell>
          <cell r="I143">
            <v>1116.646447996424</v>
          </cell>
          <cell r="J143">
            <v>159.52092114234628</v>
          </cell>
          <cell r="K143">
            <v>4.480313493495739</v>
          </cell>
          <cell r="L143">
            <v>189.5626332712503</v>
          </cell>
          <cell r="M143">
            <v>42.67553660414667</v>
          </cell>
          <cell r="N143">
            <v>232.23816987539698</v>
          </cell>
        </row>
        <row r="144">
          <cell r="B144" t="str">
            <v>16"</v>
          </cell>
          <cell r="C144">
            <v>16</v>
          </cell>
          <cell r="D144" t="str">
            <v>10</v>
          </cell>
          <cell r="E144">
            <v>0.25</v>
          </cell>
          <cell r="F144">
            <v>0.21875</v>
          </cell>
          <cell r="G144">
            <v>15.5</v>
          </cell>
          <cell r="H144">
            <v>12.370021073509811</v>
          </cell>
          <cell r="I144">
            <v>383.6639348580777</v>
          </cell>
          <cell r="J144">
            <v>47.957991857259714</v>
          </cell>
          <cell r="K144">
            <v>5.569167352486366</v>
          </cell>
          <cell r="L144">
            <v>42.15259250468049</v>
          </cell>
          <cell r="M144">
            <v>81.91010291577788</v>
          </cell>
          <cell r="N144">
            <v>124.06269542045837</v>
          </cell>
        </row>
        <row r="145">
          <cell r="B145" t="str">
            <v>16"</v>
          </cell>
          <cell r="C145">
            <v>16</v>
          </cell>
          <cell r="D145" t="str">
            <v>20</v>
          </cell>
          <cell r="E145">
            <v>0.312</v>
          </cell>
          <cell r="F145">
            <v>0.273</v>
          </cell>
          <cell r="G145">
            <v>15.376</v>
          </cell>
          <cell r="H145">
            <v>15.377015331449217</v>
          </cell>
          <cell r="I145">
            <v>473.24819051783265</v>
          </cell>
          <cell r="J145">
            <v>59.15602381472908</v>
          </cell>
          <cell r="K145">
            <v>5.547642382129548</v>
          </cell>
          <cell r="L145">
            <v>52.39934979519735</v>
          </cell>
          <cell r="M145">
            <v>80.60478351571203</v>
          </cell>
          <cell r="N145">
            <v>133.00413331090937</v>
          </cell>
        </row>
        <row r="146">
          <cell r="B146" t="str">
            <v>16"</v>
          </cell>
          <cell r="C146">
            <v>16</v>
          </cell>
          <cell r="D146" t="str">
            <v>Std     30</v>
          </cell>
          <cell r="E146">
            <v>0.375</v>
          </cell>
          <cell r="F146">
            <v>0.328125</v>
          </cell>
          <cell r="G146">
            <v>15.25</v>
          </cell>
          <cell r="H146">
            <v>18.407769454627694</v>
          </cell>
          <cell r="I146">
            <v>562.0841165110339</v>
          </cell>
          <cell r="J146">
            <v>70.26051456387924</v>
          </cell>
          <cell r="K146">
            <v>5.525862489240933</v>
          </cell>
          <cell r="L146">
            <v>62.72707217958406</v>
          </cell>
          <cell r="M146">
            <v>79.28915009094939</v>
          </cell>
          <cell r="N146">
            <v>142.01622227053346</v>
          </cell>
        </row>
        <row r="147">
          <cell r="B147" t="str">
            <v>16"</v>
          </cell>
          <cell r="C147">
            <v>16</v>
          </cell>
          <cell r="D147" t="str">
            <v>XS      40</v>
          </cell>
          <cell r="E147">
            <v>0.5</v>
          </cell>
          <cell r="F147">
            <v>0.4375</v>
          </cell>
          <cell r="G147">
            <v>15</v>
          </cell>
          <cell r="H147">
            <v>24.347343065320896</v>
          </cell>
          <cell r="I147">
            <v>731.9420009012094</v>
          </cell>
          <cell r="J147">
            <v>91.49275011265118</v>
          </cell>
          <cell r="K147">
            <v>5.482928049865327</v>
          </cell>
          <cell r="L147">
            <v>82.96700746952986</v>
          </cell>
          <cell r="M147">
            <v>76.71081438522383</v>
          </cell>
          <cell r="N147">
            <v>159.6778218547537</v>
          </cell>
        </row>
        <row r="148">
          <cell r="B148" t="str">
            <v>16"</v>
          </cell>
          <cell r="C148">
            <v>16</v>
          </cell>
          <cell r="E148">
            <v>0.625</v>
          </cell>
          <cell r="F148">
            <v>0.546875</v>
          </cell>
          <cell r="G148">
            <v>14.75</v>
          </cell>
          <cell r="H148">
            <v>30.188741905589417</v>
          </cell>
          <cell r="I148">
            <v>893.5160055416055</v>
          </cell>
          <cell r="J148">
            <v>111.68950069270069</v>
          </cell>
          <cell r="K148">
            <v>5.4403728043214095</v>
          </cell>
          <cell r="L148">
            <v>102.87239837451786</v>
          </cell>
          <cell r="M148">
            <v>74.17509579860115</v>
          </cell>
          <cell r="N148">
            <v>177.047494173119</v>
          </cell>
        </row>
        <row r="149">
          <cell r="B149" t="str">
            <v>16"</v>
          </cell>
          <cell r="C149">
            <v>16</v>
          </cell>
          <cell r="D149" t="str">
            <v>60</v>
          </cell>
          <cell r="E149">
            <v>0.656</v>
          </cell>
          <cell r="F149">
            <v>0.5740000000000001</v>
          </cell>
          <cell r="G149">
            <v>14.688</v>
          </cell>
          <cell r="H149">
            <v>31.622216075903246</v>
          </cell>
          <cell r="I149">
            <v>932.3362639400438</v>
          </cell>
          <cell r="J149">
            <v>116.54203299250547</v>
          </cell>
          <cell r="K149">
            <v>5.429878820010627</v>
          </cell>
          <cell r="L149">
            <v>107.75716390629388</v>
          </cell>
          <cell r="M149">
            <v>73.55283267353414</v>
          </cell>
          <cell r="N149">
            <v>181.309996579828</v>
          </cell>
        </row>
        <row r="150">
          <cell r="B150" t="str">
            <v>16"</v>
          </cell>
          <cell r="C150">
            <v>16</v>
          </cell>
          <cell r="E150">
            <v>0.75</v>
          </cell>
          <cell r="F150">
            <v>0.65625</v>
          </cell>
          <cell r="G150">
            <v>14.5</v>
          </cell>
          <cell r="H150">
            <v>35.93196597543326</v>
          </cell>
          <cell r="I150">
            <v>1047.0799460028597</v>
          </cell>
          <cell r="J150">
            <v>130.88499325035747</v>
          </cell>
          <cell r="K150">
            <v>5.398205720422296</v>
          </cell>
          <cell r="L150">
            <v>122.44324489454809</v>
          </cell>
          <cell r="M150">
            <v>71.68199433108137</v>
          </cell>
          <cell r="N150">
            <v>194.12523922562946</v>
          </cell>
        </row>
        <row r="151">
          <cell r="B151" t="str">
            <v>16"</v>
          </cell>
          <cell r="C151">
            <v>16</v>
          </cell>
          <cell r="D151" t="str">
            <v>80</v>
          </cell>
          <cell r="E151">
            <v>0.843</v>
          </cell>
          <cell r="F151">
            <v>0.737625</v>
          </cell>
          <cell r="G151">
            <v>14.314</v>
          </cell>
          <cell r="H151">
            <v>40.14123203393821</v>
          </cell>
          <cell r="I151">
            <v>1156.2947722685046</v>
          </cell>
          <cell r="J151">
            <v>144.53684653356308</v>
          </cell>
          <cell r="K151">
            <v>5.367090669068299</v>
          </cell>
          <cell r="L151">
            <v>136.78691301391032</v>
          </cell>
          <cell r="M151">
            <v>69.85477546237281</v>
          </cell>
          <cell r="N151">
            <v>206.64168847628315</v>
          </cell>
        </row>
        <row r="152">
          <cell r="B152" t="str">
            <v>16"</v>
          </cell>
          <cell r="C152">
            <v>16</v>
          </cell>
          <cell r="E152">
            <v>0.875</v>
          </cell>
          <cell r="F152">
            <v>0.765625</v>
          </cell>
          <cell r="G152">
            <v>14.25</v>
          </cell>
          <cell r="H152">
            <v>41.57701527485242</v>
          </cell>
          <cell r="I152">
            <v>1192.9030359132462</v>
          </cell>
          <cell r="J152">
            <v>149.11287948915577</v>
          </cell>
          <cell r="K152">
            <v>5.356435965266457</v>
          </cell>
          <cell r="L152">
            <v>141.67954702962055</v>
          </cell>
          <cell r="M152">
            <v>69.23150998266449</v>
          </cell>
          <cell r="N152">
            <v>210.91105701228503</v>
          </cell>
        </row>
        <row r="153">
          <cell r="B153" t="str">
            <v>16"</v>
          </cell>
          <cell r="C153">
            <v>16</v>
          </cell>
          <cell r="D153" t="str">
            <v>100</v>
          </cell>
          <cell r="E153">
            <v>1.031</v>
          </cell>
          <cell r="F153">
            <v>0.902125</v>
          </cell>
          <cell r="G153">
            <v>13.938</v>
          </cell>
          <cell r="H153">
            <v>48.48432194496475</v>
          </cell>
          <cell r="I153">
            <v>1364.4331943725729</v>
          </cell>
          <cell r="J153">
            <v>170.5541492965716</v>
          </cell>
          <cell r="K153">
            <v>5.304878910022358</v>
          </cell>
          <cell r="L153">
            <v>165.21716928910257</v>
          </cell>
          <cell r="M153">
            <v>66.23308676489609</v>
          </cell>
          <cell r="N153">
            <v>231.45025605399866</v>
          </cell>
        </row>
        <row r="154">
          <cell r="B154" t="str">
            <v>16"</v>
          </cell>
          <cell r="C154">
            <v>16</v>
          </cell>
          <cell r="D154" t="str">
            <v>120</v>
          </cell>
          <cell r="E154">
            <v>1.218</v>
          </cell>
          <cell r="F154">
            <v>1.06575</v>
          </cell>
          <cell r="G154">
            <v>13.564</v>
          </cell>
          <cell r="H154">
            <v>56.56272953333374</v>
          </cell>
          <cell r="I154">
            <v>1555.4117684723299</v>
          </cell>
          <cell r="J154">
            <v>194.42647105904123</v>
          </cell>
          <cell r="K154">
            <v>5.243937547301646</v>
          </cell>
          <cell r="L154">
            <v>192.7454831970285</v>
          </cell>
          <cell r="M154">
            <v>62.72629518426858</v>
          </cell>
          <cell r="N154">
            <v>255.4717783812971</v>
          </cell>
        </row>
        <row r="155">
          <cell r="B155" t="str">
            <v>16"</v>
          </cell>
          <cell r="C155">
            <v>16</v>
          </cell>
          <cell r="D155" t="str">
            <v>140</v>
          </cell>
          <cell r="E155">
            <v>1.438</v>
          </cell>
          <cell r="F155">
            <v>1.2582499999999999</v>
          </cell>
          <cell r="G155">
            <v>13.124</v>
          </cell>
          <cell r="H155">
            <v>65.7854402546242</v>
          </cell>
          <cell r="I155">
            <v>1760.7447427828472</v>
          </cell>
          <cell r="J155">
            <v>220.0930928478559</v>
          </cell>
          <cell r="K155">
            <v>5.173486348682096</v>
          </cell>
          <cell r="L155">
            <v>224.17317151807998</v>
          </cell>
          <cell r="M155">
            <v>58.72276800961234</v>
          </cell>
          <cell r="N155">
            <v>282.89593952769235</v>
          </cell>
        </row>
        <row r="156">
          <cell r="B156" t="str">
            <v>16"</v>
          </cell>
          <cell r="C156">
            <v>16</v>
          </cell>
          <cell r="D156" t="str">
            <v>160</v>
          </cell>
          <cell r="E156">
            <v>1.593</v>
          </cell>
          <cell r="F156">
            <v>1.393875</v>
          </cell>
          <cell r="G156">
            <v>12.814</v>
          </cell>
          <cell r="H156">
            <v>72.10065409890716</v>
          </cell>
          <cell r="I156">
            <v>1893.537101440152</v>
          </cell>
          <cell r="J156">
            <v>236.692137680019</v>
          </cell>
          <cell r="K156">
            <v>5.124686551390241</v>
          </cell>
          <cell r="L156">
            <v>245.69315391552666</v>
          </cell>
          <cell r="M156">
            <v>55.98136897809046</v>
          </cell>
          <cell r="N156">
            <v>301.6745228936171</v>
          </cell>
        </row>
        <row r="157">
          <cell r="B157" t="str">
            <v>18"</v>
          </cell>
          <cell r="C157">
            <v>18</v>
          </cell>
          <cell r="D157" t="str">
            <v>10</v>
          </cell>
          <cell r="E157">
            <v>0.25</v>
          </cell>
          <cell r="F157">
            <v>0.21875</v>
          </cell>
          <cell r="G157">
            <v>17.5</v>
          </cell>
          <cell r="H157">
            <v>13.940817400304708</v>
          </cell>
          <cell r="I157">
            <v>549.1375104088776</v>
          </cell>
          <cell r="J157">
            <v>61.01527893431973</v>
          </cell>
          <cell r="K157">
            <v>6.276195105316596</v>
          </cell>
          <cell r="L157">
            <v>47.505302664005</v>
          </cell>
          <cell r="M157">
            <v>104.4119418021102</v>
          </cell>
          <cell r="N157">
            <v>151.91724446611522</v>
          </cell>
        </row>
        <row r="158">
          <cell r="B158" t="str">
            <v>18"</v>
          </cell>
          <cell r="C158">
            <v>18</v>
          </cell>
          <cell r="D158" t="str">
            <v>20</v>
          </cell>
          <cell r="E158">
            <v>0.312</v>
          </cell>
          <cell r="F158">
            <v>0.273</v>
          </cell>
          <cell r="G158">
            <v>17.376</v>
          </cell>
          <cell r="H158">
            <v>17.337369147289213</v>
          </cell>
          <cell r="I158">
            <v>678.2437063979878</v>
          </cell>
          <cell r="J158">
            <v>75.36041182199864</v>
          </cell>
          <cell r="K158">
            <v>6.254625168625217</v>
          </cell>
          <cell r="L158">
            <v>59.079532074034226</v>
          </cell>
          <cell r="M158">
            <v>102.93751767344405</v>
          </cell>
          <cell r="N158">
            <v>162.01704974747827</v>
          </cell>
        </row>
        <row r="159">
          <cell r="B159" t="str">
            <v>18"</v>
          </cell>
          <cell r="C159">
            <v>18</v>
          </cell>
          <cell r="D159" t="str">
            <v>Std</v>
          </cell>
          <cell r="E159">
            <v>0.375</v>
          </cell>
          <cell r="F159">
            <v>0.328125</v>
          </cell>
          <cell r="G159">
            <v>17.25</v>
          </cell>
          <cell r="H159">
            <v>20.763963944820038</v>
          </cell>
          <cell r="I159">
            <v>806.6313337157628</v>
          </cell>
          <cell r="J159">
            <v>89.62570374619587</v>
          </cell>
          <cell r="K159">
            <v>6.2327888019729984</v>
          </cell>
          <cell r="L159">
            <v>70.75613741857082</v>
          </cell>
          <cell r="M159">
            <v>101.4500520244585</v>
          </cell>
          <cell r="N159">
            <v>172.2061894430293</v>
          </cell>
        </row>
        <row r="160">
          <cell r="B160" t="str">
            <v>18"</v>
          </cell>
          <cell r="C160">
            <v>18</v>
          </cell>
          <cell r="D160" t="str">
            <v>30</v>
          </cell>
          <cell r="E160">
            <v>0.438</v>
          </cell>
          <cell r="F160">
            <v>0.38325</v>
          </cell>
          <cell r="G160">
            <v>17.124</v>
          </cell>
          <cell r="H160">
            <v>24.165620779866686</v>
          </cell>
          <cell r="I160">
            <v>932.2362103657065</v>
          </cell>
          <cell r="J160">
            <v>103.58180115174517</v>
          </cell>
          <cell r="K160">
            <v>6.2110354209262075</v>
          </cell>
          <cell r="L160">
            <v>82.34776313661804</v>
          </cell>
          <cell r="M160">
            <v>99.97341180559899</v>
          </cell>
          <cell r="N160">
            <v>182.32117494221703</v>
          </cell>
        </row>
        <row r="161">
          <cell r="B161" t="str">
            <v>18"</v>
          </cell>
          <cell r="C161">
            <v>18</v>
          </cell>
          <cell r="D161" t="str">
            <v>XS</v>
          </cell>
          <cell r="E161">
            <v>0.5</v>
          </cell>
          <cell r="F161">
            <v>0.4375</v>
          </cell>
          <cell r="G161">
            <v>17</v>
          </cell>
          <cell r="H161">
            <v>27.48893571891069</v>
          </cell>
          <cell r="I161">
            <v>1053.1698497307657</v>
          </cell>
          <cell r="J161">
            <v>117.0188721923073</v>
          </cell>
          <cell r="K161">
            <v>6.189709201569974</v>
          </cell>
          <cell r="L161">
            <v>93.67242778817887</v>
          </cell>
          <cell r="M161">
            <v>98.53077936590971</v>
          </cell>
          <cell r="N161">
            <v>192.20320715408857</v>
          </cell>
        </row>
        <row r="162">
          <cell r="B162" t="str">
            <v>18"</v>
          </cell>
          <cell r="C162">
            <v>18</v>
          </cell>
          <cell r="D162" t="str">
            <v>40</v>
          </cell>
          <cell r="E162">
            <v>0.562</v>
          </cell>
          <cell r="F162">
            <v>0.49175</v>
          </cell>
          <cell r="G162">
            <v>16.876</v>
          </cell>
          <cell r="H162">
            <v>30.78809809363389</v>
          </cell>
          <cell r="I162">
            <v>1171.485931726944</v>
          </cell>
          <cell r="J162">
            <v>130.165103525216</v>
          </cell>
          <cell r="K162">
            <v>6.168465044077011</v>
          </cell>
          <cell r="L162">
            <v>104.9147891683299</v>
          </cell>
          <cell r="M162">
            <v>97.09863141939364</v>
          </cell>
          <cell r="N162">
            <v>202.01342058772354</v>
          </cell>
        </row>
        <row r="163">
          <cell r="B163" t="str">
            <v>18"</v>
          </cell>
          <cell r="C163">
            <v>18</v>
          </cell>
          <cell r="E163">
            <v>0.625</v>
          </cell>
          <cell r="F163">
            <v>0.546875</v>
          </cell>
          <cell r="G163">
            <v>16.75</v>
          </cell>
          <cell r="H163">
            <v>34.11573272257666</v>
          </cell>
          <cell r="I163">
            <v>1289.0682915057969</v>
          </cell>
          <cell r="J163">
            <v>143.22981016731077</v>
          </cell>
          <cell r="K163">
            <v>6.146963172982249</v>
          </cell>
          <cell r="L163">
            <v>116.25417377282912</v>
          </cell>
          <cell r="M163">
            <v>95.65412382646382</v>
          </cell>
          <cell r="N163">
            <v>211.90829759929295</v>
          </cell>
        </row>
        <row r="164">
          <cell r="B164" t="str">
            <v>18"</v>
          </cell>
          <cell r="C164">
            <v>18</v>
          </cell>
          <cell r="D164" t="str">
            <v>60</v>
          </cell>
          <cell r="E164">
            <v>0.75</v>
          </cell>
          <cell r="F164">
            <v>0.65625</v>
          </cell>
          <cell r="G164">
            <v>16.5</v>
          </cell>
          <cell r="H164">
            <v>40.644354955817946</v>
          </cell>
          <cell r="I164">
            <v>1514.6372901504033</v>
          </cell>
          <cell r="J164">
            <v>168.2930322389337</v>
          </cell>
          <cell r="K164">
            <v>6.10455772353739</v>
          </cell>
          <cell r="L164">
            <v>138.5013753725216</v>
          </cell>
          <cell r="M164">
            <v>92.82008540612081</v>
          </cell>
          <cell r="N164">
            <v>231.3214607786424</v>
          </cell>
        </row>
        <row r="165">
          <cell r="B165" t="str">
            <v>18"</v>
          </cell>
          <cell r="C165">
            <v>18</v>
          </cell>
          <cell r="E165">
            <v>0.875</v>
          </cell>
          <cell r="F165">
            <v>0.765625</v>
          </cell>
          <cell r="G165">
            <v>16.25</v>
          </cell>
          <cell r="H165">
            <v>47.074802418634555</v>
          </cell>
          <cell r="I165">
            <v>1730.1828748317678</v>
          </cell>
          <cell r="J165">
            <v>192.2425416479742</v>
          </cell>
          <cell r="K165">
            <v>6.0625</v>
          </cell>
          <cell r="L165">
            <v>160.4140325872563</v>
          </cell>
          <cell r="M165">
            <v>90.02866410488073</v>
          </cell>
          <cell r="N165">
            <v>250.44269669213702</v>
          </cell>
        </row>
        <row r="166">
          <cell r="B166" t="str">
            <v>18"</v>
          </cell>
          <cell r="C166">
            <v>18</v>
          </cell>
          <cell r="D166" t="str">
            <v>80</v>
          </cell>
          <cell r="E166">
            <v>0.937</v>
          </cell>
          <cell r="F166">
            <v>0.819875</v>
          </cell>
          <cell r="G166">
            <v>16.126</v>
          </cell>
          <cell r="H166">
            <v>50.22788073496585</v>
          </cell>
          <cell r="I166">
            <v>1833.467941202383</v>
          </cell>
          <cell r="J166">
            <v>203.7186601335981</v>
          </cell>
          <cell r="K166">
            <v>6.041770622094156</v>
          </cell>
          <cell r="L166">
            <v>171.15859192259023</v>
          </cell>
          <cell r="M166">
            <v>88.65993043158979</v>
          </cell>
          <cell r="N166">
            <v>259.81852235418</v>
          </cell>
        </row>
        <row r="167">
          <cell r="B167" t="str">
            <v>18"</v>
          </cell>
          <cell r="C167">
            <v>18</v>
          </cell>
          <cell r="D167" t="str">
            <v>100</v>
          </cell>
          <cell r="E167">
            <v>1.156</v>
          </cell>
          <cell r="F167">
            <v>1.0114999999999998</v>
          </cell>
          <cell r="G167">
            <v>15.688</v>
          </cell>
          <cell r="H167">
            <v>61.17203657556884</v>
          </cell>
          <cell r="I167">
            <v>2179.6871457117413</v>
          </cell>
          <cell r="J167">
            <v>242.18746063463792</v>
          </cell>
          <cell r="K167">
            <v>5.9692615958759925</v>
          </cell>
          <cell r="L167">
            <v>208.4523474235065</v>
          </cell>
          <cell r="M167">
            <v>83.90913355249216</v>
          </cell>
          <cell r="N167">
            <v>292.3614809759987</v>
          </cell>
        </row>
        <row r="168">
          <cell r="B168" t="str">
            <v>18"</v>
          </cell>
          <cell r="C168">
            <v>18</v>
          </cell>
          <cell r="D168" t="str">
            <v>120</v>
          </cell>
          <cell r="E168">
            <v>1.375</v>
          </cell>
          <cell r="F168">
            <v>1.203125</v>
          </cell>
          <cell r="G168">
            <v>15.25</v>
          </cell>
          <cell r="H168">
            <v>71.81484456565418</v>
          </cell>
          <cell r="I168">
            <v>2498.090589285744</v>
          </cell>
          <cell r="J168">
            <v>277.56562103174934</v>
          </cell>
          <cell r="K168">
            <v>5.89789422166929</v>
          </cell>
          <cell r="L168">
            <v>244.7192175966173</v>
          </cell>
          <cell r="M168">
            <v>79.28915009094938</v>
          </cell>
          <cell r="N168">
            <v>324.0083676875667</v>
          </cell>
        </row>
        <row r="169">
          <cell r="B169" t="str">
            <v>18"</v>
          </cell>
          <cell r="C169">
            <v>18</v>
          </cell>
          <cell r="D169" t="str">
            <v>140</v>
          </cell>
          <cell r="E169">
            <v>1.562</v>
          </cell>
          <cell r="F169">
            <v>1.3667500000000001</v>
          </cell>
          <cell r="G169">
            <v>14.876</v>
          </cell>
          <cell r="H169">
            <v>80.6640230620255</v>
          </cell>
          <cell r="I169">
            <v>2749.1074240799917</v>
          </cell>
          <cell r="J169">
            <v>305.45638045333243</v>
          </cell>
          <cell r="K169">
            <v>5.837890115444106</v>
          </cell>
          <cell r="L169">
            <v>274.87404214720186</v>
          </cell>
          <cell r="M169">
            <v>75.44777116730805</v>
          </cell>
          <cell r="N169">
            <v>350.3218133145099</v>
          </cell>
        </row>
        <row r="170">
          <cell r="B170" t="str">
            <v>18"</v>
          </cell>
          <cell r="C170">
            <v>18</v>
          </cell>
          <cell r="D170" t="str">
            <v>160</v>
          </cell>
          <cell r="E170">
            <v>1.781</v>
          </cell>
          <cell r="F170">
            <v>1.5583749999999998</v>
          </cell>
          <cell r="G170">
            <v>14.438</v>
          </cell>
          <cell r="H170">
            <v>90.74816791370824</v>
          </cell>
          <cell r="I170">
            <v>3019.9620211217025</v>
          </cell>
          <cell r="J170">
            <v>335.55133568018914</v>
          </cell>
          <cell r="K170">
            <v>5.76875118634874</v>
          </cell>
          <cell r="L170">
            <v>309.2371888358878</v>
          </cell>
          <cell r="M170">
            <v>71.07030025155187</v>
          </cell>
          <cell r="N170">
            <v>380.3074890874397</v>
          </cell>
        </row>
        <row r="171">
          <cell r="B171" t="str">
            <v>20"</v>
          </cell>
          <cell r="C171">
            <v>20</v>
          </cell>
          <cell r="D171" t="str">
            <v>10</v>
          </cell>
          <cell r="E171">
            <v>0.25</v>
          </cell>
          <cell r="F171">
            <v>0.21875</v>
          </cell>
          <cell r="G171">
            <v>19.5</v>
          </cell>
          <cell r="H171">
            <v>15.511613727099604</v>
          </cell>
          <cell r="I171">
            <v>756.4335381605916</v>
          </cell>
          <cell r="J171">
            <v>75.64335381605916</v>
          </cell>
          <cell r="K171">
            <v>6.983238861731711</v>
          </cell>
          <cell r="L171">
            <v>52.8580128233295</v>
          </cell>
          <cell r="M171">
            <v>129.64127631102826</v>
          </cell>
          <cell r="N171">
            <v>182.49928913435775</v>
          </cell>
        </row>
        <row r="172">
          <cell r="B172" t="str">
            <v>20"</v>
          </cell>
          <cell r="C172">
            <v>20</v>
          </cell>
          <cell r="D172" t="str">
            <v>Std     20</v>
          </cell>
          <cell r="E172">
            <v>0.375</v>
          </cell>
          <cell r="F172">
            <v>0.328125</v>
          </cell>
          <cell r="G172">
            <v>19.25</v>
          </cell>
          <cell r="H172">
            <v>23.120158435012385</v>
          </cell>
          <cell r="I172">
            <v>1113.4704427549518</v>
          </cell>
          <cell r="J172">
            <v>111.34704427549518</v>
          </cell>
          <cell r="K172">
            <v>6.939751886775203</v>
          </cell>
          <cell r="L172">
            <v>78.78520265755759</v>
          </cell>
          <cell r="M172">
            <v>126.33844958055334</v>
          </cell>
          <cell r="N172">
            <v>205.12365223811094</v>
          </cell>
        </row>
        <row r="173">
          <cell r="B173" t="str">
            <v>20"</v>
          </cell>
          <cell r="C173">
            <v>20</v>
          </cell>
          <cell r="D173" t="str">
            <v>XS      30</v>
          </cell>
          <cell r="E173">
            <v>0.5</v>
          </cell>
          <cell r="F173">
            <v>0.4375</v>
          </cell>
          <cell r="G173">
            <v>19</v>
          </cell>
          <cell r="H173">
            <v>30.630528372500482</v>
          </cell>
          <cell r="I173">
            <v>1456.8645057170543</v>
          </cell>
          <cell r="J173">
            <v>145.68645057170542</v>
          </cell>
          <cell r="K173">
            <v>6.896557112066861</v>
          </cell>
          <cell r="L173">
            <v>104.37784810682787</v>
          </cell>
          <cell r="M173">
            <v>123.07823996918134</v>
          </cell>
          <cell r="N173">
            <v>227.45608807600922</v>
          </cell>
        </row>
        <row r="174">
          <cell r="B174" t="str">
            <v>20"</v>
          </cell>
          <cell r="C174">
            <v>20</v>
          </cell>
          <cell r="D174" t="str">
            <v>40</v>
          </cell>
          <cell r="E174">
            <v>0.593</v>
          </cell>
          <cell r="F174">
            <v>0.518875</v>
          </cell>
          <cell r="G174">
            <v>18.814</v>
          </cell>
          <cell r="H174">
            <v>36.154550956532766</v>
          </cell>
          <cell r="I174">
            <v>1703.707732162847</v>
          </cell>
          <cell r="J174">
            <v>170.3707732162847</v>
          </cell>
          <cell r="K174">
            <v>6.864613044447589</v>
          </cell>
          <cell r="L174">
            <v>123.20173462954476</v>
          </cell>
          <cell r="M174">
            <v>120.68029264144668</v>
          </cell>
          <cell r="N174">
            <v>243.88202727099144</v>
          </cell>
        </row>
        <row r="175">
          <cell r="B175" t="str">
            <v>20"</v>
          </cell>
          <cell r="C175">
            <v>20</v>
          </cell>
          <cell r="E175">
            <v>0.625</v>
          </cell>
          <cell r="F175">
            <v>0.546875</v>
          </cell>
          <cell r="G175">
            <v>18.75</v>
          </cell>
          <cell r="H175">
            <v>38.0427235395639</v>
          </cell>
          <cell r="I175">
            <v>1786.9677756377184</v>
          </cell>
          <cell r="J175">
            <v>178.69677756377183</v>
          </cell>
          <cell r="K175">
            <v>6.853660062331659</v>
          </cell>
          <cell r="L175">
            <v>129.6359491711404</v>
          </cell>
          <cell r="M175">
            <v>119.86064747691223</v>
          </cell>
          <cell r="N175">
            <v>249.49659664805262</v>
          </cell>
        </row>
        <row r="176">
          <cell r="B176" t="str">
            <v>20"</v>
          </cell>
          <cell r="C176">
            <v>20</v>
          </cell>
          <cell r="E176">
            <v>0.75</v>
          </cell>
          <cell r="F176">
            <v>0.65625</v>
          </cell>
          <cell r="G176">
            <v>18.5</v>
          </cell>
          <cell r="H176">
            <v>45.35674393620264</v>
          </cell>
          <cell r="I176">
            <v>2104.1276991654004</v>
          </cell>
          <cell r="J176">
            <v>210.41276991654004</v>
          </cell>
          <cell r="K176">
            <v>6.811066362912638</v>
          </cell>
          <cell r="L176">
            <v>154.55950585049513</v>
          </cell>
          <cell r="M176">
            <v>116.68567210374603</v>
          </cell>
          <cell r="N176">
            <v>271.24517795424117</v>
          </cell>
        </row>
        <row r="177">
          <cell r="B177" t="str">
            <v>20"</v>
          </cell>
          <cell r="C177">
            <v>20</v>
          </cell>
          <cell r="D177" t="str">
            <v>60</v>
          </cell>
          <cell r="E177">
            <v>0.812</v>
          </cell>
          <cell r="F177">
            <v>0.7105</v>
          </cell>
          <cell r="G177">
            <v>18.376</v>
          </cell>
          <cell r="H177">
            <v>48.9480744277097</v>
          </cell>
          <cell r="I177">
            <v>2256.7429440053497</v>
          </cell>
          <cell r="J177">
            <v>225.67429440053496</v>
          </cell>
          <cell r="K177">
            <v>6.790054197132745</v>
          </cell>
          <cell r="L177">
            <v>166.79747132028055</v>
          </cell>
          <cell r="M177">
            <v>115.12669561077973</v>
          </cell>
          <cell r="N177">
            <v>281.9241669310603</v>
          </cell>
        </row>
        <row r="178">
          <cell r="B178" t="str">
            <v>20"</v>
          </cell>
          <cell r="C178">
            <v>20</v>
          </cell>
          <cell r="E178">
            <v>0.875</v>
          </cell>
          <cell r="F178">
            <v>0.765625</v>
          </cell>
          <cell r="G178">
            <v>18.25</v>
          </cell>
          <cell r="H178">
            <v>52.572589562416695</v>
          </cell>
          <cell r="I178">
            <v>2408.687121006193</v>
          </cell>
          <cell r="J178">
            <v>240.86871210061932</v>
          </cell>
          <cell r="K178">
            <v>6.7687817404611295</v>
          </cell>
          <cell r="L178">
            <v>179.14851814489208</v>
          </cell>
          <cell r="M178">
            <v>113.55331384968272</v>
          </cell>
          <cell r="N178">
            <v>292.70183199457483</v>
          </cell>
        </row>
        <row r="179">
          <cell r="B179" t="str">
            <v>20"</v>
          </cell>
          <cell r="C179">
            <v>20</v>
          </cell>
          <cell r="D179" t="str">
            <v>80</v>
          </cell>
          <cell r="E179">
            <v>1.031</v>
          </cell>
          <cell r="F179">
            <v>0.902125</v>
          </cell>
          <cell r="G179">
            <v>17.938</v>
          </cell>
          <cell r="H179">
            <v>61.44025004836913</v>
          </cell>
          <cell r="I179">
            <v>2771.6151608270297</v>
          </cell>
          <cell r="J179">
            <v>277.161516082703</v>
          </cell>
          <cell r="K179">
            <v>6.716452951521361</v>
          </cell>
          <cell r="L179">
            <v>209.36632268321137</v>
          </cell>
          <cell r="M179">
            <v>109.7039119976675</v>
          </cell>
          <cell r="N179">
            <v>319.07023468087885</v>
          </cell>
        </row>
        <row r="180">
          <cell r="B180" t="str">
            <v>20"</v>
          </cell>
          <cell r="C180">
            <v>20</v>
          </cell>
          <cell r="D180" t="str">
            <v>100</v>
          </cell>
          <cell r="E180">
            <v>1.281</v>
          </cell>
          <cell r="F180">
            <v>1.1208749999999998</v>
          </cell>
          <cell r="G180">
            <v>17.438</v>
          </cell>
          <cell r="H180">
            <v>75.33237276254319</v>
          </cell>
          <cell r="I180">
            <v>3315.019162018269</v>
          </cell>
          <cell r="J180">
            <v>331.50191620182693</v>
          </cell>
          <cell r="K180">
            <v>6.6336445676566065</v>
          </cell>
          <cell r="L180">
            <v>256.7056913322773</v>
          </cell>
          <cell r="M180">
            <v>103.67341917613047</v>
          </cell>
          <cell r="N180">
            <v>360.37911050840773</v>
          </cell>
        </row>
        <row r="181">
          <cell r="B181" t="str">
            <v>20"</v>
          </cell>
          <cell r="C181">
            <v>20</v>
          </cell>
          <cell r="D181" t="str">
            <v>120</v>
          </cell>
          <cell r="E181">
            <v>1.5</v>
          </cell>
          <cell r="F181">
            <v>1.3125</v>
          </cell>
          <cell r="G181">
            <v>17</v>
          </cell>
          <cell r="H181">
            <v>87.17919613711676</v>
          </cell>
          <cell r="I181">
            <v>3754.1541336545906</v>
          </cell>
          <cell r="J181">
            <v>375.4154133654591</v>
          </cell>
          <cell r="K181">
            <v>6.562202374203344</v>
          </cell>
          <cell r="L181">
            <v>297.0754138425101</v>
          </cell>
          <cell r="M181">
            <v>98.53077936590971</v>
          </cell>
          <cell r="N181">
            <v>395.6061932084198</v>
          </cell>
        </row>
        <row r="182">
          <cell r="B182" t="str">
            <v>20"</v>
          </cell>
          <cell r="C182">
            <v>20</v>
          </cell>
          <cell r="D182" t="str">
            <v>140</v>
          </cell>
          <cell r="E182">
            <v>1.75</v>
          </cell>
          <cell r="F182">
            <v>1.53125</v>
          </cell>
          <cell r="G182">
            <v>16.5</v>
          </cell>
          <cell r="H182">
            <v>100.33461537402401</v>
          </cell>
          <cell r="I182">
            <v>4215.621574074228</v>
          </cell>
          <cell r="J182">
            <v>421.56215740742283</v>
          </cell>
          <cell r="K182">
            <v>6.481946081232087</v>
          </cell>
          <cell r="L182">
            <v>341.9043614268528</v>
          </cell>
          <cell r="M182">
            <v>92.82008540612084</v>
          </cell>
          <cell r="N182">
            <v>434.7244468329736</v>
          </cell>
        </row>
        <row r="183">
          <cell r="B183" t="str">
            <v>20"</v>
          </cell>
          <cell r="C183">
            <v>20</v>
          </cell>
          <cell r="D183" t="str">
            <v>160</v>
          </cell>
          <cell r="E183">
            <v>1.968</v>
          </cell>
          <cell r="F183">
            <v>1.722</v>
          </cell>
          <cell r="G183">
            <v>16.064</v>
          </cell>
          <cell r="H183">
            <v>111.4856230997173</v>
          </cell>
          <cell r="I183">
            <v>4585.2092471646865</v>
          </cell>
          <cell r="J183">
            <v>458.52092471646864</v>
          </cell>
          <cell r="K183">
            <v>6.4131315283564865</v>
          </cell>
          <cell r="L183">
            <v>379.90299391780985</v>
          </cell>
          <cell r="M183">
            <v>87.97949527988425</v>
          </cell>
          <cell r="N183">
            <v>467.8824891976941</v>
          </cell>
        </row>
        <row r="184">
          <cell r="B184" t="str">
            <v>24"</v>
          </cell>
          <cell r="C184">
            <v>24</v>
          </cell>
          <cell r="D184" t="str">
            <v>10</v>
          </cell>
          <cell r="E184">
            <v>0.25</v>
          </cell>
          <cell r="F184">
            <v>0.21875</v>
          </cell>
          <cell r="G184">
            <v>23.5</v>
          </cell>
          <cell r="H184">
            <v>18.653206380689397</v>
          </cell>
          <cell r="I184">
            <v>1315.3425061883008</v>
          </cell>
          <cell r="J184">
            <v>109.61187551569174</v>
          </cell>
          <cell r="K184">
            <v>8.397358215534217</v>
          </cell>
          <cell r="L184">
            <v>63.563433141978514</v>
          </cell>
          <cell r="M184">
            <v>188.28243219662158</v>
          </cell>
          <cell r="N184">
            <v>251.8458653386001</v>
          </cell>
        </row>
        <row r="185">
          <cell r="B185" t="str">
            <v>24"</v>
          </cell>
          <cell r="C185">
            <v>24</v>
          </cell>
          <cell r="D185" t="str">
            <v>Std     20</v>
          </cell>
          <cell r="E185">
            <v>0.375</v>
          </cell>
          <cell r="F185">
            <v>0.328125</v>
          </cell>
          <cell r="G185">
            <v>23.25</v>
          </cell>
          <cell r="H185">
            <v>27.832547415397073</v>
          </cell>
          <cell r="I185">
            <v>1942.2986702190185</v>
          </cell>
          <cell r="J185">
            <v>161.85822251825155</v>
          </cell>
          <cell r="K185">
            <v>8.35375102872955</v>
          </cell>
          <cell r="L185">
            <v>94.84333313553111</v>
          </cell>
          <cell r="M185">
            <v>184.2977315605002</v>
          </cell>
          <cell r="N185">
            <v>279.1410646960313</v>
          </cell>
        </row>
        <row r="186">
          <cell r="B186" t="str">
            <v>24"</v>
          </cell>
          <cell r="C186">
            <v>24</v>
          </cell>
          <cell r="D186" t="str">
            <v>XS</v>
          </cell>
          <cell r="E186">
            <v>0.5</v>
          </cell>
          <cell r="F186">
            <v>0.4375</v>
          </cell>
          <cell r="G186">
            <v>23</v>
          </cell>
          <cell r="H186">
            <v>36.91371367968007</v>
          </cell>
          <cell r="I186">
            <v>2549.3533510029047</v>
          </cell>
          <cell r="J186">
            <v>212.4461125835754</v>
          </cell>
          <cell r="K186">
            <v>8.31038506929733</v>
          </cell>
          <cell r="L186">
            <v>125.78868874412593</v>
          </cell>
          <cell r="M186">
            <v>180.35564804348178</v>
          </cell>
          <cell r="N186">
            <v>306.1443367876077</v>
          </cell>
        </row>
        <row r="187">
          <cell r="B187" t="str">
            <v>24"</v>
          </cell>
          <cell r="C187">
            <v>24</v>
          </cell>
          <cell r="D187">
            <v>30</v>
          </cell>
          <cell r="E187">
            <v>0.562</v>
          </cell>
          <cell r="F187">
            <v>0.49175</v>
          </cell>
          <cell r="G187">
            <v>22.876</v>
          </cell>
          <cell r="H187">
            <v>41.381548521538626</v>
          </cell>
          <cell r="I187">
            <v>2843.2004403889637</v>
          </cell>
          <cell r="J187">
            <v>236.93337003241365</v>
          </cell>
          <cell r="K187">
            <v>8.288966220223125</v>
          </cell>
          <cell r="L187">
            <v>141.0134664828142</v>
          </cell>
          <cell r="M187">
            <v>178.4161859111648</v>
          </cell>
          <cell r="N187">
            <v>319.42965239397904</v>
          </cell>
        </row>
        <row r="188">
          <cell r="B188" t="str">
            <v>24"</v>
          </cell>
          <cell r="C188">
            <v>24</v>
          </cell>
          <cell r="E188">
            <v>0.625</v>
          </cell>
          <cell r="F188">
            <v>0.546875</v>
          </cell>
          <cell r="G188">
            <v>22.75</v>
          </cell>
          <cell r="H188">
            <v>45.896705173538386</v>
          </cell>
          <cell r="I188">
            <v>3136.932228208598</v>
          </cell>
          <cell r="J188">
            <v>261.4110190173832</v>
          </cell>
          <cell r="K188">
            <v>8.267264133315205</v>
          </cell>
          <cell r="L188">
            <v>156.39949996776295</v>
          </cell>
          <cell r="M188">
            <v>176.45618164556623</v>
          </cell>
          <cell r="N188">
            <v>332.8556816133292</v>
          </cell>
        </row>
        <row r="189">
          <cell r="B189" t="str">
            <v>24"</v>
          </cell>
          <cell r="C189">
            <v>24</v>
          </cell>
          <cell r="D189" t="str">
            <v>40</v>
          </cell>
          <cell r="E189">
            <v>0.687</v>
          </cell>
          <cell r="F189">
            <v>0.601125</v>
          </cell>
          <cell r="G189">
            <v>22.626</v>
          </cell>
          <cell r="H189">
            <v>50.31584532926634</v>
          </cell>
          <cell r="I189">
            <v>3421.2758290609936</v>
          </cell>
          <cell r="J189">
            <v>285.1063190884161</v>
          </cell>
          <cell r="K189">
            <v>8.245968242116872</v>
          </cell>
          <cell r="L189">
            <v>171.4583436915123</v>
          </cell>
          <cell r="M189">
            <v>174.5378576043243</v>
          </cell>
          <cell r="N189">
            <v>345.9962012958366</v>
          </cell>
        </row>
        <row r="190">
          <cell r="B190" t="str">
            <v>24"</v>
          </cell>
          <cell r="C190">
            <v>24</v>
          </cell>
          <cell r="E190">
            <v>0.75</v>
          </cell>
          <cell r="F190">
            <v>0.65625</v>
          </cell>
          <cell r="G190">
            <v>22.5</v>
          </cell>
          <cell r="H190">
            <v>54.781521896972016</v>
          </cell>
          <cell r="I190">
            <v>3705.456379562373</v>
          </cell>
          <cell r="J190">
            <v>308.78803163019774</v>
          </cell>
          <cell r="K190">
            <v>8.22439207479799</v>
          </cell>
          <cell r="L190">
            <v>186.67576680644217</v>
          </cell>
          <cell r="M190">
            <v>172.5993323667536</v>
          </cell>
          <cell r="N190">
            <v>359.27509917319577</v>
          </cell>
        </row>
        <row r="191">
          <cell r="B191" t="str">
            <v>24"</v>
          </cell>
          <cell r="C191">
            <v>24</v>
          </cell>
          <cell r="D191" t="str">
            <v>60</v>
          </cell>
          <cell r="E191">
            <v>0.968</v>
          </cell>
          <cell r="F191">
            <v>0.847</v>
          </cell>
          <cell r="G191">
            <v>22.064</v>
          </cell>
          <cell r="H191">
            <v>70.04173281356077</v>
          </cell>
          <cell r="I191">
            <v>4652.6100745571875</v>
          </cell>
          <cell r="J191">
            <v>387.71750621309894</v>
          </cell>
          <cell r="K191">
            <v>8.150230426190415</v>
          </cell>
          <cell r="L191">
            <v>238.6770890741922</v>
          </cell>
          <cell r="M191">
            <v>165.97496010334595</v>
          </cell>
          <cell r="N191">
            <v>404.6520491775382</v>
          </cell>
        </row>
        <row r="192">
          <cell r="B192" t="str">
            <v>24"</v>
          </cell>
          <cell r="C192">
            <v>24</v>
          </cell>
          <cell r="D192" t="str">
            <v>80</v>
          </cell>
          <cell r="E192">
            <v>1.218</v>
          </cell>
          <cell r="F192">
            <v>1.06575</v>
          </cell>
          <cell r="G192">
            <v>21.564</v>
          </cell>
          <cell r="H192">
            <v>87.17440834991268</v>
          </cell>
          <cell r="I192">
            <v>5671.818156715775</v>
          </cell>
          <cell r="J192">
            <v>472.6515130596479</v>
          </cell>
          <cell r="K192">
            <v>8.066156519681478</v>
          </cell>
          <cell r="L192">
            <v>297.0590987819445</v>
          </cell>
          <cell r="M192">
            <v>158.5377614144603</v>
          </cell>
          <cell r="N192">
            <v>455.5968601964048</v>
          </cell>
        </row>
        <row r="193">
          <cell r="B193" t="str">
            <v>24"</v>
          </cell>
          <cell r="C193">
            <v>24</v>
          </cell>
          <cell r="D193" t="str">
            <v>100</v>
          </cell>
          <cell r="E193">
            <v>1.531</v>
          </cell>
          <cell r="F193">
            <v>1.3396249999999998</v>
          </cell>
          <cell r="G193">
            <v>20.938</v>
          </cell>
          <cell r="H193">
            <v>108.0709098056024</v>
          </cell>
          <cell r="I193">
            <v>6851.69462798382</v>
          </cell>
          <cell r="J193">
            <v>570.974552331985</v>
          </cell>
          <cell r="K193">
            <v>7.962411082706041</v>
          </cell>
          <cell r="L193">
            <v>368.26687647291857</v>
          </cell>
          <cell r="M193">
            <v>149.46670693153365</v>
          </cell>
          <cell r="N193">
            <v>517.7335834044522</v>
          </cell>
        </row>
        <row r="194">
          <cell r="B194" t="str">
            <v>24"</v>
          </cell>
          <cell r="C194">
            <v>24</v>
          </cell>
          <cell r="D194" t="str">
            <v>120</v>
          </cell>
          <cell r="E194">
            <v>1.812</v>
          </cell>
          <cell r="F194">
            <v>1.5855000000000001</v>
          </cell>
          <cell r="G194">
            <v>20.376</v>
          </cell>
          <cell r="H194">
            <v>126.30665192970476</v>
          </cell>
          <cell r="I194">
            <v>7824.550066102364</v>
          </cell>
          <cell r="J194">
            <v>652.0458388418637</v>
          </cell>
          <cell r="K194">
            <v>7.870758286213597</v>
          </cell>
          <cell r="L194">
            <v>430.40774124669383</v>
          </cell>
          <cell r="M194">
            <v>141.55067320239033</v>
          </cell>
          <cell r="N194">
            <v>571.9584144490841</v>
          </cell>
        </row>
        <row r="195">
          <cell r="B195" t="str">
            <v>24"</v>
          </cell>
          <cell r="C195">
            <v>24</v>
          </cell>
          <cell r="D195" t="str">
            <v>140</v>
          </cell>
          <cell r="E195">
            <v>2.062</v>
          </cell>
          <cell r="F195">
            <v>1.80425</v>
          </cell>
          <cell r="G195">
            <v>19.876</v>
          </cell>
          <cell r="H195">
            <v>142.11357536624183</v>
          </cell>
          <cell r="I195">
            <v>8625.009460123143</v>
          </cell>
          <cell r="J195">
            <v>718.7507883435952</v>
          </cell>
          <cell r="K195">
            <v>7.790440359825624</v>
          </cell>
          <cell r="L195">
            <v>484.2720635799765</v>
          </cell>
          <cell r="M195">
            <v>134.68897608987024</v>
          </cell>
          <cell r="N195">
            <v>618.9610396698467</v>
          </cell>
        </row>
        <row r="196">
          <cell r="B196" t="str">
            <v>24"</v>
          </cell>
          <cell r="C196">
            <v>24</v>
          </cell>
          <cell r="D196" t="str">
            <v>160</v>
          </cell>
          <cell r="E196">
            <v>2.343</v>
          </cell>
          <cell r="F196">
            <v>2.050125</v>
          </cell>
          <cell r="G196">
            <v>19.314</v>
          </cell>
          <cell r="H196">
            <v>159.4117971274747</v>
          </cell>
          <cell r="I196">
            <v>9455.4170523324</v>
          </cell>
          <cell r="J196">
            <v>787.9514210276999</v>
          </cell>
          <cell r="K196">
            <v>7.701585047897607</v>
          </cell>
          <cell r="L196">
            <v>543.2181954114201</v>
          </cell>
          <cell r="M196">
            <v>127.17991471006852</v>
          </cell>
          <cell r="N196">
            <v>670.3981101214886</v>
          </cell>
        </row>
        <row r="197">
          <cell r="B197" t="str">
            <v>30"</v>
          </cell>
          <cell r="C197">
            <v>30</v>
          </cell>
          <cell r="D197" t="str">
            <v>10</v>
          </cell>
          <cell r="E197">
            <v>0.312</v>
          </cell>
          <cell r="F197">
            <v>0.273</v>
          </cell>
          <cell r="G197">
            <v>29.376</v>
          </cell>
          <cell r="H197">
            <v>29.099492042329395</v>
          </cell>
          <cell r="I197">
            <v>3206.308208621348</v>
          </cell>
          <cell r="J197">
            <v>213.75388057475655</v>
          </cell>
          <cell r="K197">
            <v>10.496872677135794</v>
          </cell>
          <cell r="L197">
            <v>99.16062574705612</v>
          </cell>
          <cell r="M197">
            <v>294.21133069413656</v>
          </cell>
          <cell r="N197">
            <v>393.37195644119265</v>
          </cell>
        </row>
        <row r="198">
          <cell r="B198" t="str">
            <v>30"</v>
          </cell>
          <cell r="C198">
            <v>30</v>
          </cell>
          <cell r="E198">
            <v>0.375</v>
          </cell>
          <cell r="F198">
            <v>0.328125</v>
          </cell>
          <cell r="G198">
            <v>29.25</v>
          </cell>
          <cell r="H198">
            <v>34.901130885974105</v>
          </cell>
          <cell r="I198">
            <v>3829.444786937995</v>
          </cell>
          <cell r="J198">
            <v>255.29631912919967</v>
          </cell>
          <cell r="K198">
            <v>10.474858292597567</v>
          </cell>
          <cell r="L198">
            <v>118.93052885249138</v>
          </cell>
          <cell r="M198">
            <v>291.69287169981357</v>
          </cell>
          <cell r="N198">
            <v>410.62340055230493</v>
          </cell>
        </row>
        <row r="199">
          <cell r="B199" t="str">
            <v>30"</v>
          </cell>
          <cell r="C199">
            <v>30</v>
          </cell>
          <cell r="D199" t="str">
            <v>Std     20</v>
          </cell>
          <cell r="E199">
            <v>0.5</v>
          </cell>
          <cell r="F199">
            <v>0.4375</v>
          </cell>
          <cell r="G199">
            <v>29</v>
          </cell>
          <cell r="H199">
            <v>46.33849164044945</v>
          </cell>
          <cell r="I199">
            <v>5042.207121626406</v>
          </cell>
          <cell r="J199">
            <v>336.14714144176037</v>
          </cell>
          <cell r="K199">
            <v>10.431323022512533</v>
          </cell>
          <cell r="L199">
            <v>157.90494970007293</v>
          </cell>
          <cell r="M199">
            <v>286.7279773243255</v>
          </cell>
          <cell r="N199">
            <v>444.63292702439844</v>
          </cell>
        </row>
        <row r="200">
          <cell r="B200" t="str">
            <v>30"</v>
          </cell>
          <cell r="C200">
            <v>30</v>
          </cell>
          <cell r="E200">
            <v>0.562</v>
          </cell>
          <cell r="F200">
            <v>0.49175</v>
          </cell>
          <cell r="G200">
            <v>28.876</v>
          </cell>
          <cell r="H200">
            <v>51.97499894944345</v>
          </cell>
          <cell r="I200">
            <v>5632.216759132531</v>
          </cell>
          <cell r="J200">
            <v>375.481117275502</v>
          </cell>
          <cell r="K200">
            <v>10.409801198870225</v>
          </cell>
          <cell r="L200">
            <v>177.1121437972988</v>
          </cell>
          <cell r="M200">
            <v>284.2812010062075</v>
          </cell>
          <cell r="N200">
            <v>461.3933448035063</v>
          </cell>
        </row>
        <row r="201">
          <cell r="B201" t="str">
            <v>30"</v>
          </cell>
          <cell r="C201">
            <v>30</v>
          </cell>
          <cell r="D201" t="str">
            <v>30</v>
          </cell>
          <cell r="E201">
            <v>0.625</v>
          </cell>
          <cell r="F201">
            <v>0.546875</v>
          </cell>
          <cell r="G201">
            <v>28.75</v>
          </cell>
          <cell r="H201">
            <v>57.677677624500106</v>
          </cell>
          <cell r="I201">
            <v>6224.0072045969355</v>
          </cell>
          <cell r="J201">
            <v>414.9338136397957</v>
          </cell>
          <cell r="K201">
            <v>10.387981336621664</v>
          </cell>
          <cell r="L201">
            <v>196.54482616269672</v>
          </cell>
          <cell r="M201">
            <v>281.8057000679403</v>
          </cell>
          <cell r="N201">
            <v>478.350526230637</v>
          </cell>
        </row>
        <row r="202">
          <cell r="B202" t="str">
            <v>30"</v>
          </cell>
          <cell r="C202">
            <v>30</v>
          </cell>
          <cell r="E202">
            <v>0.75</v>
          </cell>
          <cell r="F202">
            <v>0.65625</v>
          </cell>
          <cell r="G202">
            <v>28.5</v>
          </cell>
          <cell r="H202">
            <v>68.91868883812609</v>
          </cell>
          <cell r="I202">
            <v>7375.376560192587</v>
          </cell>
          <cell r="J202">
            <v>491.6917706795058</v>
          </cell>
          <cell r="K202">
            <v>10.344835668100291</v>
          </cell>
          <cell r="L202">
            <v>234.85015824036273</v>
          </cell>
          <cell r="M202">
            <v>276.92603993065796</v>
          </cell>
          <cell r="N202">
            <v>511.7761981710207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lan Cliente"/>
      <sheetName val="Custos"/>
      <sheetName val="Equip. AT"/>
      <sheetName val="Plan Cliente SPE"/>
      <sheetName val="SPE"/>
      <sheetName val="Painéis"/>
      <sheetName val="PNs FCAC"/>
      <sheetName val="Equip. Div"/>
      <sheetName val="Incêndio"/>
      <sheetName val="FCAC"/>
      <sheetName val="Coord&amp;Eng.Eletr"/>
      <sheetName val="Eng. Automação"/>
      <sheetName val="Superv.Comiss."/>
      <sheetName val="Hardware-software Altern"/>
      <sheetName val="Treinamento"/>
      <sheetName val="Sobressalentes"/>
      <sheetName val="Transporte"/>
      <sheetName val="Seguros"/>
      <sheetName val="Quant. AT"/>
    </sheetNames>
    <sheetDataSet>
      <sheetData sheetId="0" refreshError="1"/>
      <sheetData sheetId="1">
        <row r="1">
          <cell r="F1" t="str">
            <v>BARRO ALTO PROJECT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P1">
            <v>38765</v>
          </cell>
        </row>
        <row r="2">
          <cell r="P2">
            <v>2.16</v>
          </cell>
        </row>
        <row r="3">
          <cell r="L3">
            <v>140</v>
          </cell>
        </row>
      </sheetData>
      <sheetData sheetId="10" refreshError="1"/>
      <sheetData sheetId="1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lan Cliente"/>
      <sheetName val="Custos"/>
      <sheetName val="Equip. AT"/>
      <sheetName val="Plan Cliente SPE"/>
      <sheetName val="SPE"/>
      <sheetName val="Painéis"/>
      <sheetName val="PNs FCAC"/>
      <sheetName val="Equip. Div"/>
      <sheetName val="Incêndio"/>
      <sheetName val="FCAC"/>
      <sheetName val="Coord&amp;Eng.Eletr"/>
      <sheetName val="Eng. Automação"/>
      <sheetName val="Superv.Comiss."/>
      <sheetName val="Hardware-software Altern"/>
      <sheetName val="Treinamento"/>
      <sheetName val="Sobressalentes"/>
      <sheetName val="Transporte"/>
      <sheetName val="Seguros"/>
      <sheetName val="Quant. AT"/>
    </sheetNames>
    <sheetDataSet>
      <sheetData sheetId="0" refreshError="1"/>
      <sheetData sheetId="1">
        <row r="1">
          <cell r="F1" t="str">
            <v>BARRO ALTO PROJECT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P1">
            <v>38765</v>
          </cell>
        </row>
        <row r="2">
          <cell r="P2">
            <v>2.16</v>
          </cell>
        </row>
        <row r="3">
          <cell r="L3">
            <v>140</v>
          </cell>
        </row>
      </sheetData>
      <sheetData sheetId="10" refreshError="1"/>
      <sheetData sheetId="1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Estimate"/>
      <sheetName val="ANTECEDENTES DISPONIBLES"/>
      <sheetName val="Rates Sheet"/>
      <sheetName val="Cash Flow"/>
      <sheetName val="Manpower Curves"/>
      <sheetName val="Pelambres175tmpdvalorizadoJRI"/>
    </sheetNames>
    <sheetDataSet>
      <sheetData sheetId="0" refreshError="1">
        <row r="350">
          <cell r="F350" t="str">
            <v>DETALLE DE COSTOS</v>
          </cell>
        </row>
        <row r="351">
          <cell r="D351" t="str">
            <v> </v>
          </cell>
          <cell r="E351" t="str">
            <v> </v>
          </cell>
          <cell r="F351" t="str">
            <v> </v>
          </cell>
          <cell r="G351" t="str">
            <v> </v>
          </cell>
          <cell r="H351" t="str">
            <v> </v>
          </cell>
          <cell r="I351" t="str">
            <v> </v>
          </cell>
          <cell r="J351" t="str">
            <v>Labour</v>
          </cell>
          <cell r="K351" t="str">
            <v> </v>
          </cell>
          <cell r="M351" t="str">
            <v>                 Precio Unitario US$/Unidad</v>
          </cell>
          <cell r="P351" t="str">
            <v>                 Costo Estimado Miles US$</v>
          </cell>
          <cell r="V351" t="str">
            <v>COSTO</v>
          </cell>
        </row>
        <row r="352">
          <cell r="D352" t="str">
            <v> </v>
          </cell>
          <cell r="E352" t="str">
            <v> </v>
          </cell>
          <cell r="F352" t="str">
            <v> </v>
          </cell>
          <cell r="H352" t="str">
            <v> </v>
          </cell>
          <cell r="I352" t="str">
            <v>Horas</v>
          </cell>
          <cell r="J352" t="str">
            <v> </v>
          </cell>
          <cell r="K352" t="str">
            <v>Costo US$/</v>
          </cell>
          <cell r="M352" t="str">
            <v> </v>
          </cell>
          <cell r="V352" t="str">
            <v>TOTAL</v>
          </cell>
        </row>
        <row r="353">
          <cell r="D353" t="str">
            <v>Code</v>
          </cell>
          <cell r="E353" t="str">
            <v>Nos.</v>
          </cell>
          <cell r="I353" t="str">
            <v>Hombre</v>
          </cell>
          <cell r="J353" t="str">
            <v>Total</v>
          </cell>
          <cell r="K353" t="str">
            <v>Hombre</v>
          </cell>
          <cell r="N353" t="str">
            <v>Constrccion Y</v>
          </cell>
          <cell r="O353" t="str">
            <v>Total US$</v>
          </cell>
          <cell r="P353" t="str">
            <v>                Equipos</v>
          </cell>
          <cell r="R353" t="str">
            <v>Materiales</v>
          </cell>
          <cell r="T353" t="str">
            <v>Constrccion</v>
          </cell>
          <cell r="V353" t="str">
            <v>Miles US$</v>
          </cell>
        </row>
        <row r="354">
          <cell r="D354" t="str">
            <v>Cont.</v>
          </cell>
          <cell r="E354" t="str">
            <v>Equip.</v>
          </cell>
          <cell r="F354" t="str">
            <v>Descripcion Item</v>
          </cell>
          <cell r="G354" t="str">
            <v>Unidad</v>
          </cell>
          <cell r="H354" t="str">
            <v>Cantidad</v>
          </cell>
          <cell r="I354" t="str">
            <v>/Unidad</v>
          </cell>
          <cell r="J354" t="str">
            <v>Horas</v>
          </cell>
          <cell r="K354" t="str">
            <v>-Horas</v>
          </cell>
          <cell r="L354" t="str">
            <v>Equipos</v>
          </cell>
          <cell r="M354" t="str">
            <v>Material</v>
          </cell>
          <cell r="N354" t="str">
            <v> Montaje</v>
          </cell>
          <cell r="O354" t="str">
            <v>Labor</v>
          </cell>
          <cell r="P354" t="str">
            <v>Eq. Nacional</v>
          </cell>
          <cell r="Q354" t="str">
            <v>Eq. Importado</v>
          </cell>
          <cell r="R354" t="str">
            <v>Mat. Nacional</v>
          </cell>
          <cell r="S354" t="str">
            <v>Mat. Importado</v>
          </cell>
          <cell r="T354" t="str">
            <v>y Montaje</v>
          </cell>
          <cell r="V354" t="str">
            <v>TOTAL</v>
          </cell>
        </row>
        <row r="357">
          <cell r="D357" t="str">
            <v>EXCAVACIONES Y RELLENOS</v>
          </cell>
        </row>
        <row r="358">
          <cell r="D358">
            <v>1</v>
          </cell>
          <cell r="F358" t="str">
            <v>Excavacion estructural en roca</v>
          </cell>
          <cell r="G358" t="str">
            <v>m3</v>
          </cell>
          <cell r="H358">
            <v>369.59999999999997</v>
          </cell>
          <cell r="N358">
            <v>89</v>
          </cell>
          <cell r="P358">
            <v>0</v>
          </cell>
          <cell r="Q358">
            <v>0</v>
          </cell>
          <cell r="T358">
            <v>32.8944</v>
          </cell>
          <cell r="V358">
            <v>32.8944</v>
          </cell>
        </row>
        <row r="359">
          <cell r="D359">
            <v>1</v>
          </cell>
          <cell r="F359" t="str">
            <v>Excavación estructural en terreno duro</v>
          </cell>
          <cell r="G359" t="str">
            <v>m3</v>
          </cell>
          <cell r="H359">
            <v>554.4</v>
          </cell>
          <cell r="N359">
            <v>53</v>
          </cell>
          <cell r="P359">
            <v>0</v>
          </cell>
          <cell r="Q359">
            <v>0</v>
          </cell>
          <cell r="T359">
            <v>29.3832</v>
          </cell>
          <cell r="V359">
            <v>29.3832</v>
          </cell>
        </row>
        <row r="360">
          <cell r="D360">
            <v>1</v>
          </cell>
          <cell r="F360" t="str">
            <v>Relleno compactado material emprestito</v>
          </cell>
          <cell r="G360" t="str">
            <v>m3</v>
          </cell>
          <cell r="H360">
            <v>110.25</v>
          </cell>
          <cell r="N360">
            <v>14</v>
          </cell>
          <cell r="P360">
            <v>0</v>
          </cell>
          <cell r="Q360">
            <v>0</v>
          </cell>
          <cell r="T360">
            <v>1.5435</v>
          </cell>
          <cell r="V360">
            <v>1.5435</v>
          </cell>
        </row>
        <row r="361">
          <cell r="D361" t="str">
            <v>HORMIGONES</v>
          </cell>
        </row>
        <row r="362">
          <cell r="D362">
            <v>2</v>
          </cell>
          <cell r="F362" t="str">
            <v>Hormigon armado           Fundaciones</v>
          </cell>
          <cell r="G362" t="str">
            <v>m3</v>
          </cell>
          <cell r="H362">
            <v>206.99999999999997</v>
          </cell>
          <cell r="N362">
            <v>503</v>
          </cell>
          <cell r="P362">
            <v>0</v>
          </cell>
          <cell r="Q362">
            <v>0</v>
          </cell>
          <cell r="T362">
            <v>104.12099999999998</v>
          </cell>
          <cell r="V362">
            <v>104.12099999999998</v>
          </cell>
        </row>
        <row r="363">
          <cell r="D363">
            <v>2</v>
          </cell>
          <cell r="F363" t="str">
            <v>Hormigón armado           Muro contencion</v>
          </cell>
          <cell r="G363" t="str">
            <v>m3</v>
          </cell>
          <cell r="H363">
            <v>661.25</v>
          </cell>
          <cell r="N363">
            <v>503</v>
          </cell>
          <cell r="P363">
            <v>0</v>
          </cell>
          <cell r="Q363">
            <v>0</v>
          </cell>
          <cell r="T363">
            <v>332.60875</v>
          </cell>
          <cell r="V363">
            <v>332.60875</v>
          </cell>
        </row>
        <row r="364">
          <cell r="D364" t="str">
            <v>ESTRUCTURAS METALICAS</v>
          </cell>
        </row>
        <row r="365">
          <cell r="D365">
            <v>3</v>
          </cell>
          <cell r="F365" t="str">
            <v>Estructuras metálicas     Correas reversibles</v>
          </cell>
          <cell r="G365" t="str">
            <v>ton</v>
          </cell>
          <cell r="H365">
            <v>43.699999999999996</v>
          </cell>
          <cell r="M365">
            <v>1900</v>
          </cell>
          <cell r="N365">
            <v>870</v>
          </cell>
          <cell r="P365">
            <v>0</v>
          </cell>
          <cell r="Q365">
            <v>0</v>
          </cell>
          <cell r="R365">
            <v>83.02999999999999</v>
          </cell>
          <cell r="T365">
            <v>38.01899999999999</v>
          </cell>
          <cell r="V365">
            <v>121.04899999999998</v>
          </cell>
        </row>
        <row r="366">
          <cell r="D366">
            <v>3</v>
          </cell>
          <cell r="F366" t="str">
            <v>Estructuras metálicas     Soporte correa y techumbre acopio</v>
          </cell>
          <cell r="G366" t="str">
            <v>ton</v>
          </cell>
          <cell r="H366">
            <v>463.45</v>
          </cell>
          <cell r="M366">
            <v>1900</v>
          </cell>
          <cell r="N366">
            <v>870</v>
          </cell>
          <cell r="P366">
            <v>0</v>
          </cell>
          <cell r="Q366">
            <v>0</v>
          </cell>
          <cell r="R366">
            <v>880.555</v>
          </cell>
          <cell r="T366">
            <v>403.2015</v>
          </cell>
          <cell r="V366">
            <v>1283.7565</v>
          </cell>
        </row>
        <row r="367">
          <cell r="D367">
            <v>3</v>
          </cell>
          <cell r="F367" t="str">
            <v>Cubierta Acero                Acopio</v>
          </cell>
          <cell r="G367" t="str">
            <v>m2</v>
          </cell>
          <cell r="H367">
            <v>1163.8</v>
          </cell>
          <cell r="N367">
            <v>61</v>
          </cell>
          <cell r="P367">
            <v>0</v>
          </cell>
          <cell r="Q367">
            <v>0</v>
          </cell>
          <cell r="R367">
            <v>0</v>
          </cell>
          <cell r="T367">
            <v>70.9918</v>
          </cell>
          <cell r="V367">
            <v>70.9918</v>
          </cell>
        </row>
        <row r="368">
          <cell r="D368" t="str">
            <v>MECANICA</v>
          </cell>
        </row>
        <row r="369">
          <cell r="D369">
            <v>5</v>
          </cell>
          <cell r="F369" t="str">
            <v>Modif.sistema motriz correa CV-001 ( 2 motores, 1 VDF, 1Transf)</v>
          </cell>
          <cell r="G369" t="str">
            <v>un</v>
          </cell>
          <cell r="H369">
            <v>1</v>
          </cell>
          <cell r="L369">
            <v>635000</v>
          </cell>
          <cell r="N369">
            <v>63500</v>
          </cell>
          <cell r="P369">
            <v>0</v>
          </cell>
          <cell r="Q369">
            <v>635</v>
          </cell>
          <cell r="R369">
            <v>0</v>
          </cell>
          <cell r="T369">
            <v>63.5</v>
          </cell>
          <cell r="V369">
            <v>698.5</v>
          </cell>
        </row>
        <row r="370">
          <cell r="D370">
            <v>5</v>
          </cell>
          <cell r="F370" t="str">
            <v>Correa distrib.acopio mina rever.CV-001A A=3 m; L=30m; V=3.6m/s 250 HP</v>
          </cell>
          <cell r="G370" t="str">
            <v>un</v>
          </cell>
          <cell r="H370">
            <v>1</v>
          </cell>
          <cell r="L370">
            <v>1498000</v>
          </cell>
          <cell r="N370">
            <v>149800</v>
          </cell>
          <cell r="P370">
            <v>0</v>
          </cell>
          <cell r="Q370">
            <v>1498</v>
          </cell>
          <cell r="R370">
            <v>0</v>
          </cell>
          <cell r="T370">
            <v>149.8</v>
          </cell>
          <cell r="V370">
            <v>1647.8</v>
          </cell>
        </row>
        <row r="371">
          <cell r="D371">
            <v>5</v>
          </cell>
          <cell r="F371" t="str">
            <v>Chancador giratorio 60x110" OSS, 1000HP modif.veloc.concavas y excentr. 175K</v>
          </cell>
          <cell r="G371" t="str">
            <v>un</v>
          </cell>
          <cell r="H371">
            <v>1</v>
          </cell>
          <cell r="L371">
            <v>600000</v>
          </cell>
          <cell r="N371">
            <v>60000</v>
          </cell>
          <cell r="P371">
            <v>0</v>
          </cell>
          <cell r="Q371">
            <v>600</v>
          </cell>
          <cell r="R371">
            <v>0</v>
          </cell>
          <cell r="T371">
            <v>60</v>
          </cell>
          <cell r="V371">
            <v>660</v>
          </cell>
        </row>
        <row r="372">
          <cell r="D372">
            <v>5</v>
          </cell>
          <cell r="F372" t="str">
            <v>Carro elevador accionado por huinche 20HP</v>
          </cell>
          <cell r="G372" t="str">
            <v>un</v>
          </cell>
          <cell r="H372">
            <v>1</v>
          </cell>
          <cell r="L372">
            <v>15000</v>
          </cell>
          <cell r="N372">
            <v>1500</v>
          </cell>
          <cell r="P372">
            <v>0</v>
          </cell>
          <cell r="Q372">
            <v>15</v>
          </cell>
          <cell r="R372">
            <v>0</v>
          </cell>
          <cell r="T372">
            <v>1.5</v>
          </cell>
          <cell r="V372">
            <v>16.5</v>
          </cell>
        </row>
        <row r="373">
          <cell r="D373">
            <v>5</v>
          </cell>
          <cell r="F373" t="str">
            <v>Chute movil hidraulico</v>
          </cell>
          <cell r="G373" t="str">
            <v>ton</v>
          </cell>
          <cell r="H373">
            <v>15</v>
          </cell>
          <cell r="M373">
            <v>6450</v>
          </cell>
          <cell r="N373">
            <v>2175</v>
          </cell>
          <cell r="P373">
            <v>0</v>
          </cell>
          <cell r="Q373">
            <v>0</v>
          </cell>
          <cell r="R373">
            <v>0</v>
          </cell>
          <cell r="S373">
            <v>96.75</v>
          </cell>
          <cell r="T373">
            <v>32.625</v>
          </cell>
          <cell r="V373">
            <v>129.375</v>
          </cell>
        </row>
        <row r="374">
          <cell r="D374">
            <v>5</v>
          </cell>
          <cell r="F374" t="str">
            <v>tecle mantencion correa</v>
          </cell>
          <cell r="G374" t="str">
            <v>un</v>
          </cell>
          <cell r="H374">
            <v>1</v>
          </cell>
          <cell r="L374">
            <v>13060</v>
          </cell>
          <cell r="N374">
            <v>1306</v>
          </cell>
          <cell r="P374">
            <v>13.06</v>
          </cell>
          <cell r="Q374">
            <v>0</v>
          </cell>
          <cell r="R374">
            <v>0</v>
          </cell>
          <cell r="T374">
            <v>1.306</v>
          </cell>
          <cell r="V374">
            <v>14.366</v>
          </cell>
        </row>
        <row r="375">
          <cell r="D375" t="str">
            <v>CAÑERIAS</v>
          </cell>
        </row>
        <row r="376">
          <cell r="D376">
            <v>6</v>
          </cell>
          <cell r="F376" t="str">
            <v>Global tuberías válvulas y fittings (se aplica 1% equipos mecànicos)</v>
          </cell>
          <cell r="G376" t="str">
            <v>gl</v>
          </cell>
          <cell r="H376">
            <v>1</v>
          </cell>
          <cell r="N376">
            <v>30063</v>
          </cell>
          <cell r="P376">
            <v>0</v>
          </cell>
          <cell r="Q376">
            <v>0</v>
          </cell>
          <cell r="R376">
            <v>0</v>
          </cell>
          <cell r="T376">
            <v>30.063</v>
          </cell>
          <cell r="V376">
            <v>30.063</v>
          </cell>
        </row>
        <row r="377">
          <cell r="D377" t="str">
            <v>ELECTRICIDAD</v>
          </cell>
        </row>
        <row r="378">
          <cell r="D378">
            <v>7</v>
          </cell>
          <cell r="F378" t="str">
            <v>Global equipos eléctricos (se aplica 8.6% equipos mecánicos)</v>
          </cell>
          <cell r="G378" t="str">
            <v>gl</v>
          </cell>
          <cell r="H378">
            <v>1</v>
          </cell>
          <cell r="N378">
            <v>258542</v>
          </cell>
          <cell r="P378">
            <v>0</v>
          </cell>
          <cell r="Q378">
            <v>0</v>
          </cell>
          <cell r="R378">
            <v>0</v>
          </cell>
          <cell r="T378">
            <v>258.542</v>
          </cell>
          <cell r="V378">
            <v>258.542</v>
          </cell>
        </row>
        <row r="379">
          <cell r="D379" t="str">
            <v>INSTRUMENTACION</v>
          </cell>
        </row>
        <row r="380">
          <cell r="D380">
            <v>8</v>
          </cell>
          <cell r="F380" t="str">
            <v>Global instrumentos (se aplica 2.8% equipos mecánicos)</v>
          </cell>
          <cell r="G380" t="str">
            <v>gl</v>
          </cell>
          <cell r="H380">
            <v>1</v>
          </cell>
          <cell r="N380">
            <v>84176</v>
          </cell>
          <cell r="P380">
            <v>0</v>
          </cell>
          <cell r="Q380">
            <v>0</v>
          </cell>
          <cell r="R380">
            <v>0</v>
          </cell>
          <cell r="T380">
            <v>84.176</v>
          </cell>
          <cell r="V380">
            <v>84.176</v>
          </cell>
        </row>
        <row r="381">
          <cell r="E381" t="str">
            <v>CHANCADO PRIMARIO</v>
          </cell>
          <cell r="P381">
            <v>13.06</v>
          </cell>
          <cell r="Q381">
            <v>2748</v>
          </cell>
          <cell r="R381">
            <v>963.5849999999999</v>
          </cell>
          <cell r="S381">
            <v>96.75</v>
          </cell>
          <cell r="T381">
            <v>1694.27515</v>
          </cell>
          <cell r="V381">
            <v>5515.670150000001</v>
          </cell>
        </row>
        <row r="385">
          <cell r="D385" t="str">
            <v>HORMIGONES</v>
          </cell>
          <cell r="P385">
            <v>0</v>
          </cell>
          <cell r="Q385">
            <v>0</v>
          </cell>
          <cell r="R385">
            <v>0</v>
          </cell>
          <cell r="T385">
            <v>0</v>
          </cell>
        </row>
        <row r="386">
          <cell r="D386">
            <v>1</v>
          </cell>
          <cell r="F386" t="str">
            <v>Hormigon armado           Base motores</v>
          </cell>
          <cell r="G386" t="str">
            <v>m3</v>
          </cell>
          <cell r="H386">
            <v>51.74999999999999</v>
          </cell>
          <cell r="N386">
            <v>503</v>
          </cell>
          <cell r="P386">
            <v>0</v>
          </cell>
          <cell r="Q386">
            <v>0</v>
          </cell>
          <cell r="R386">
            <v>0</v>
          </cell>
          <cell r="T386">
            <v>26.030249999999995</v>
          </cell>
          <cell r="V386">
            <v>26.030249999999995</v>
          </cell>
        </row>
        <row r="387">
          <cell r="D387" t="str">
            <v>ESTRUCTURAS METÁLICAS</v>
          </cell>
        </row>
        <row r="388">
          <cell r="D388">
            <v>3</v>
          </cell>
          <cell r="F388" t="str">
            <v>Estructuras metálicas     Correa</v>
          </cell>
          <cell r="G388" t="str">
            <v>ton</v>
          </cell>
          <cell r="H388">
            <v>18.4</v>
          </cell>
          <cell r="M388">
            <v>1900</v>
          </cell>
          <cell r="N388">
            <v>870</v>
          </cell>
          <cell r="P388">
            <v>0</v>
          </cell>
          <cell r="Q388">
            <v>0</v>
          </cell>
          <cell r="R388">
            <v>34.96</v>
          </cell>
          <cell r="T388">
            <v>16.008</v>
          </cell>
          <cell r="V388">
            <v>50.968</v>
          </cell>
        </row>
        <row r="389">
          <cell r="D389">
            <v>3</v>
          </cell>
          <cell r="F389" t="str">
            <v>Calderería chutes de traspaso</v>
          </cell>
          <cell r="G389" t="str">
            <v>ton</v>
          </cell>
          <cell r="H389">
            <v>11.5</v>
          </cell>
          <cell r="M389">
            <v>4300</v>
          </cell>
          <cell r="N389">
            <v>1450</v>
          </cell>
          <cell r="P389">
            <v>0</v>
          </cell>
          <cell r="Q389">
            <v>0</v>
          </cell>
          <cell r="R389">
            <v>49.45</v>
          </cell>
          <cell r="T389">
            <v>16.675</v>
          </cell>
          <cell r="V389">
            <v>66.125</v>
          </cell>
        </row>
        <row r="390">
          <cell r="D390" t="str">
            <v>MECANICA</v>
          </cell>
        </row>
        <row r="391">
          <cell r="D391">
            <v>5</v>
          </cell>
          <cell r="F391" t="str">
            <v>Repotenciamiento y reemplazo bomba sis.hidraulico alimentador A=1.8; L=8m</v>
          </cell>
          <cell r="G391" t="str">
            <v>un</v>
          </cell>
          <cell r="H391">
            <v>4</v>
          </cell>
          <cell r="L391">
            <v>19440</v>
          </cell>
          <cell r="N391">
            <v>1944</v>
          </cell>
          <cell r="P391">
            <v>0</v>
          </cell>
          <cell r="Q391">
            <v>77.76</v>
          </cell>
          <cell r="R391">
            <v>0</v>
          </cell>
          <cell r="T391">
            <v>7.776</v>
          </cell>
          <cell r="V391">
            <v>85.536</v>
          </cell>
        </row>
        <row r="392">
          <cell r="D392">
            <v>5</v>
          </cell>
          <cell r="F392" t="str">
            <v>Sistema accionamiento 3350 HP, correa N1 CV-005 A=1.8m; L=5968m</v>
          </cell>
          <cell r="G392" t="str">
            <v>un</v>
          </cell>
          <cell r="H392">
            <v>1</v>
          </cell>
          <cell r="L392">
            <v>1021950</v>
          </cell>
          <cell r="N392">
            <v>51098</v>
          </cell>
          <cell r="P392">
            <v>0</v>
          </cell>
          <cell r="Q392">
            <v>1021.95</v>
          </cell>
          <cell r="R392">
            <v>0</v>
          </cell>
          <cell r="T392">
            <v>51.098</v>
          </cell>
          <cell r="V392">
            <v>1073.048</v>
          </cell>
        </row>
        <row r="393">
          <cell r="D393">
            <v>5</v>
          </cell>
          <cell r="F393" t="str">
            <v>Reemplazo reductor sist.enfriamiento frenos, ajuste aceleracion CV-005</v>
          </cell>
          <cell r="G393" t="str">
            <v>un</v>
          </cell>
          <cell r="H393">
            <v>3</v>
          </cell>
          <cell r="L393">
            <v>340909</v>
          </cell>
          <cell r="N393">
            <v>34091</v>
          </cell>
          <cell r="P393">
            <v>0</v>
          </cell>
          <cell r="Q393">
            <v>1022.727</v>
          </cell>
          <cell r="R393">
            <v>0</v>
          </cell>
          <cell r="T393">
            <v>102.273</v>
          </cell>
          <cell r="V393">
            <v>1125</v>
          </cell>
        </row>
        <row r="394">
          <cell r="D394">
            <v>5</v>
          </cell>
          <cell r="F394" t="str">
            <v>Sistema de accionamiento 3350 HP, correa Nº2 CV-006 A=1.8m; L=5337m</v>
          </cell>
          <cell r="G394" t="str">
            <v>un</v>
          </cell>
          <cell r="H394">
            <v>1</v>
          </cell>
          <cell r="L394">
            <v>853450</v>
          </cell>
          <cell r="N394">
            <v>42673</v>
          </cell>
          <cell r="P394">
            <v>0</v>
          </cell>
          <cell r="Q394">
            <v>853.45</v>
          </cell>
          <cell r="R394">
            <v>0</v>
          </cell>
          <cell r="T394">
            <v>42.673</v>
          </cell>
          <cell r="V394">
            <v>896.123</v>
          </cell>
        </row>
        <row r="395">
          <cell r="D395">
            <v>5</v>
          </cell>
          <cell r="F395" t="str">
            <v>Reemplazo reductor sist.enfriamiento frenos, ajuste aceleracion CV-006</v>
          </cell>
          <cell r="G395" t="str">
            <v>un</v>
          </cell>
          <cell r="H395">
            <v>3</v>
          </cell>
          <cell r="L395">
            <v>340909</v>
          </cell>
          <cell r="N395">
            <v>34091</v>
          </cell>
          <cell r="P395">
            <v>0</v>
          </cell>
          <cell r="Q395">
            <v>1022.727</v>
          </cell>
          <cell r="R395">
            <v>0</v>
          </cell>
          <cell r="T395">
            <v>102.273</v>
          </cell>
          <cell r="V395">
            <v>1125</v>
          </cell>
        </row>
        <row r="396">
          <cell r="D396">
            <v>5</v>
          </cell>
          <cell r="F396" t="str">
            <v>Sistema de accionamiento 3350 HP, correa Nº3 CV-007 A=1.8m; L=1470m</v>
          </cell>
          <cell r="G396" t="str">
            <v>un</v>
          </cell>
          <cell r="H396">
            <v>1</v>
          </cell>
          <cell r="L396">
            <v>1294200</v>
          </cell>
          <cell r="N396">
            <v>64710</v>
          </cell>
          <cell r="P396">
            <v>0</v>
          </cell>
          <cell r="Q396">
            <v>1294.2</v>
          </cell>
          <cell r="R396">
            <v>0</v>
          </cell>
          <cell r="T396">
            <v>64.71</v>
          </cell>
          <cell r="V396">
            <v>1358.91</v>
          </cell>
        </row>
        <row r="397">
          <cell r="D397">
            <v>5</v>
          </cell>
          <cell r="F397" t="str">
            <v>Reemplazo reductor sist.enfriamiento frenos, ajuste aceleracion CV-007</v>
          </cell>
          <cell r="G397" t="str">
            <v>un</v>
          </cell>
          <cell r="H397">
            <v>2</v>
          </cell>
          <cell r="L397">
            <v>340909</v>
          </cell>
          <cell r="N397">
            <v>34091</v>
          </cell>
          <cell r="P397">
            <v>0</v>
          </cell>
          <cell r="Q397">
            <v>681.818</v>
          </cell>
          <cell r="R397">
            <v>0</v>
          </cell>
          <cell r="T397">
            <v>68.182</v>
          </cell>
          <cell r="V397">
            <v>750</v>
          </cell>
        </row>
        <row r="398">
          <cell r="D398">
            <v>5</v>
          </cell>
          <cell r="F398" t="str">
            <v>Correa transportadora CV-007 A=1.8m L=1470m; se alarga en 32m</v>
          </cell>
          <cell r="G398" t="str">
            <v>m</v>
          </cell>
          <cell r="H398">
            <v>32</v>
          </cell>
          <cell r="L398">
            <v>4135</v>
          </cell>
          <cell r="N398">
            <v>600</v>
          </cell>
          <cell r="P398">
            <v>132.32</v>
          </cell>
          <cell r="Q398">
            <v>0</v>
          </cell>
          <cell r="R398">
            <v>0</v>
          </cell>
          <cell r="T398">
            <v>19.2</v>
          </cell>
          <cell r="V398">
            <v>151.51999999999998</v>
          </cell>
        </row>
        <row r="399">
          <cell r="D399" t="str">
            <v>CAÑERIAS</v>
          </cell>
        </row>
        <row r="400">
          <cell r="D400">
            <v>6</v>
          </cell>
          <cell r="F400" t="str">
            <v>Global tuberías válvulas y fittings (se aplica 4% equipos mecànicos)</v>
          </cell>
          <cell r="G400" t="str">
            <v>gl</v>
          </cell>
          <cell r="H400">
            <v>1</v>
          </cell>
          <cell r="L400">
            <v>120</v>
          </cell>
          <cell r="N400">
            <v>262606</v>
          </cell>
          <cell r="P400">
            <v>0.12</v>
          </cell>
          <cell r="Q400">
            <v>0.12</v>
          </cell>
          <cell r="R400">
            <v>0</v>
          </cell>
          <cell r="T400">
            <v>262.606</v>
          </cell>
          <cell r="V400">
            <v>262.846</v>
          </cell>
        </row>
        <row r="401">
          <cell r="D401" t="str">
            <v>ELECTRICIDAD</v>
          </cell>
        </row>
        <row r="402">
          <cell r="D402">
            <v>7</v>
          </cell>
          <cell r="F402" t="str">
            <v>Global equipos eléctricos (se aplica 3% equipos mecánicos)</v>
          </cell>
          <cell r="G402" t="str">
            <v>gl</v>
          </cell>
          <cell r="H402">
            <v>1</v>
          </cell>
          <cell r="N402">
            <v>196954</v>
          </cell>
          <cell r="P402">
            <v>0</v>
          </cell>
          <cell r="Q402">
            <v>0</v>
          </cell>
          <cell r="R402">
            <v>0</v>
          </cell>
          <cell r="T402">
            <v>196.954</v>
          </cell>
          <cell r="V402">
            <v>196.954</v>
          </cell>
        </row>
        <row r="403">
          <cell r="E403" t="str">
            <v>SISTEMA DE TRANSPORTE DE MINERAL</v>
          </cell>
          <cell r="P403">
            <v>132.44</v>
          </cell>
          <cell r="Q403">
            <v>5974.7519999999995</v>
          </cell>
          <cell r="R403">
            <v>84.41</v>
          </cell>
          <cell r="S403">
            <v>0</v>
          </cell>
          <cell r="T403">
            <v>976.4582499999999</v>
          </cell>
          <cell r="V403">
            <v>7168.060249999999</v>
          </cell>
        </row>
        <row r="408">
          <cell r="D408">
            <v>5</v>
          </cell>
          <cell r="F408" t="str">
            <v>Tractor para movimiento de carga tipo D-9</v>
          </cell>
          <cell r="G408" t="str">
            <v>un</v>
          </cell>
          <cell r="H408">
            <v>1</v>
          </cell>
          <cell r="L408">
            <v>780000</v>
          </cell>
          <cell r="P408">
            <v>0</v>
          </cell>
          <cell r="Q408">
            <v>780</v>
          </cell>
          <cell r="R408">
            <v>0</v>
          </cell>
          <cell r="T408">
            <v>0</v>
          </cell>
          <cell r="V408">
            <v>780</v>
          </cell>
        </row>
        <row r="410">
          <cell r="E410" t="str">
            <v>EQUIPOS MOVILES MINA</v>
          </cell>
          <cell r="P410">
            <v>0</v>
          </cell>
          <cell r="Q410">
            <v>780</v>
          </cell>
          <cell r="R410">
            <v>0</v>
          </cell>
          <cell r="S410">
            <v>0</v>
          </cell>
          <cell r="T410">
            <v>0</v>
          </cell>
          <cell r="V410">
            <v>780</v>
          </cell>
        </row>
        <row r="412">
          <cell r="E412" t="str">
            <v> </v>
          </cell>
        </row>
        <row r="413">
          <cell r="E413" t="str">
            <v>Total: INSTALACIONES MINA</v>
          </cell>
          <cell r="P413">
            <v>145.5</v>
          </cell>
          <cell r="Q413">
            <v>9502.752</v>
          </cell>
          <cell r="R413">
            <v>1047.995</v>
          </cell>
          <cell r="S413">
            <v>96.75</v>
          </cell>
          <cell r="T413">
            <v>2670.7334</v>
          </cell>
          <cell r="V413">
            <v>13463.7304</v>
          </cell>
          <cell r="AA413" t="str">
            <v> </v>
          </cell>
        </row>
        <row r="417">
          <cell r="E417" t="str">
            <v>CONCENTRADOR</v>
          </cell>
        </row>
        <row r="420">
          <cell r="D420" t="str">
            <v>EXCAVACIONES Y RELLENOS</v>
          </cell>
        </row>
        <row r="421">
          <cell r="D421">
            <v>1</v>
          </cell>
          <cell r="F421" t="str">
            <v>Excavación estructural en terreno duro          tunel</v>
          </cell>
          <cell r="G421" t="str">
            <v>m3</v>
          </cell>
          <cell r="H421">
            <v>15600</v>
          </cell>
          <cell r="N421">
            <v>53</v>
          </cell>
          <cell r="P421">
            <v>0</v>
          </cell>
          <cell r="Q421">
            <v>0</v>
          </cell>
          <cell r="T421">
            <v>826.8</v>
          </cell>
          <cell r="V421">
            <v>826.8</v>
          </cell>
        </row>
        <row r="422">
          <cell r="D422">
            <v>1</v>
          </cell>
          <cell r="F422" t="str">
            <v>Excavación estructural en terreno duro          ampliacion edificio</v>
          </cell>
          <cell r="G422" t="str">
            <v>m3</v>
          </cell>
          <cell r="H422">
            <v>1080</v>
          </cell>
          <cell r="N422">
            <v>53</v>
          </cell>
          <cell r="P422">
            <v>0</v>
          </cell>
          <cell r="Q422">
            <v>0</v>
          </cell>
          <cell r="T422">
            <v>57.24</v>
          </cell>
          <cell r="V422">
            <v>57.24</v>
          </cell>
        </row>
        <row r="423">
          <cell r="D423" t="str">
            <v>HORMIGONES</v>
          </cell>
        </row>
        <row r="424">
          <cell r="D424">
            <v>2</v>
          </cell>
          <cell r="F424" t="str">
            <v>Hormigon armado           tunel</v>
          </cell>
          <cell r="G424" t="str">
            <v>m3</v>
          </cell>
          <cell r="H424">
            <v>3495.9999999999995</v>
          </cell>
          <cell r="N424">
            <v>503</v>
          </cell>
          <cell r="T424">
            <v>1758.4879999999998</v>
          </cell>
          <cell r="V424">
            <v>1758.4879999999998</v>
          </cell>
        </row>
        <row r="425">
          <cell r="D425">
            <v>2</v>
          </cell>
          <cell r="F425" t="str">
            <v>Hormigon armado           Fundaciones edificio</v>
          </cell>
          <cell r="G425" t="str">
            <v>m3</v>
          </cell>
          <cell r="H425">
            <v>690</v>
          </cell>
          <cell r="N425">
            <v>503</v>
          </cell>
          <cell r="P425">
            <v>0</v>
          </cell>
          <cell r="Q425">
            <v>0</v>
          </cell>
          <cell r="T425">
            <v>347.07</v>
          </cell>
          <cell r="V425">
            <v>347.07</v>
          </cell>
        </row>
        <row r="426">
          <cell r="D426" t="str">
            <v>ESTRUCTURAS METALICAS</v>
          </cell>
        </row>
        <row r="427">
          <cell r="D427">
            <v>3</v>
          </cell>
          <cell r="F427" t="str">
            <v>Estructuras metálicas     ampliacion edificio</v>
          </cell>
          <cell r="G427" t="str">
            <v>ton</v>
          </cell>
          <cell r="H427">
            <v>517.5</v>
          </cell>
          <cell r="M427">
            <v>1900</v>
          </cell>
          <cell r="N427">
            <v>870</v>
          </cell>
          <cell r="P427">
            <v>0</v>
          </cell>
          <cell r="Q427">
            <v>0</v>
          </cell>
          <cell r="R427">
            <v>983.25</v>
          </cell>
          <cell r="T427">
            <v>450.225</v>
          </cell>
          <cell r="V427">
            <v>1433.475</v>
          </cell>
        </row>
        <row r="428">
          <cell r="D428">
            <v>3</v>
          </cell>
          <cell r="F428" t="str">
            <v>Cubierta de acero</v>
          </cell>
          <cell r="G428" t="str">
            <v>m2</v>
          </cell>
          <cell r="H428">
            <v>2300</v>
          </cell>
          <cell r="N428">
            <v>61</v>
          </cell>
          <cell r="P428">
            <v>0</v>
          </cell>
          <cell r="Q428">
            <v>0</v>
          </cell>
          <cell r="R428">
            <v>0</v>
          </cell>
          <cell r="T428">
            <v>140.3</v>
          </cell>
          <cell r="V428">
            <v>140.3</v>
          </cell>
        </row>
        <row r="429">
          <cell r="E429" t="str">
            <v>ACOPIO DE MINERAL GRUESO</v>
          </cell>
          <cell r="P429">
            <v>0</v>
          </cell>
          <cell r="Q429">
            <v>0</v>
          </cell>
          <cell r="R429">
            <v>983.25</v>
          </cell>
          <cell r="S429">
            <v>0</v>
          </cell>
          <cell r="T429">
            <v>3580.123</v>
          </cell>
          <cell r="U429">
            <v>0</v>
          </cell>
          <cell r="V429">
            <v>4563.3730000000005</v>
          </cell>
        </row>
        <row r="433">
          <cell r="D433" t="str">
            <v>EXCAVACIONES Y RELLENOS</v>
          </cell>
        </row>
        <row r="434">
          <cell r="D434">
            <v>1</v>
          </cell>
          <cell r="F434" t="str">
            <v>Excavación estructural en terreno duro          Galerias correas  022A Y 022B</v>
          </cell>
          <cell r="G434" t="str">
            <v>m3</v>
          </cell>
          <cell r="H434">
            <v>76.8</v>
          </cell>
          <cell r="N434">
            <v>53</v>
          </cell>
          <cell r="P434">
            <v>0</v>
          </cell>
          <cell r="Q434">
            <v>0</v>
          </cell>
          <cell r="T434">
            <v>4.070399999999999</v>
          </cell>
          <cell r="V434">
            <v>4.070399999999999</v>
          </cell>
        </row>
        <row r="435">
          <cell r="D435" t="str">
            <v>HORMIGONES</v>
          </cell>
        </row>
        <row r="436">
          <cell r="D436">
            <v>2</v>
          </cell>
          <cell r="F436" t="str">
            <v>Hormigon armado           Galerias correas</v>
          </cell>
          <cell r="G436" t="str">
            <v>m3</v>
          </cell>
          <cell r="H436">
            <v>36.8</v>
          </cell>
          <cell r="N436">
            <v>503</v>
          </cell>
          <cell r="P436">
            <v>0</v>
          </cell>
          <cell r="Q436">
            <v>0</v>
          </cell>
          <cell r="T436">
            <v>18.510399999999997</v>
          </cell>
          <cell r="V436">
            <v>18.510399999999997</v>
          </cell>
        </row>
        <row r="437">
          <cell r="D437" t="str">
            <v>ESTRUCTURAS METALICAS</v>
          </cell>
        </row>
        <row r="438">
          <cell r="D438">
            <v>3</v>
          </cell>
          <cell r="F438" t="str">
            <v>Estructuras metálicas     Galerias correas</v>
          </cell>
          <cell r="G438" t="str">
            <v>ton</v>
          </cell>
          <cell r="H438">
            <v>18.4</v>
          </cell>
          <cell r="M438">
            <v>1900</v>
          </cell>
          <cell r="N438">
            <v>870</v>
          </cell>
          <cell r="P438">
            <v>0</v>
          </cell>
          <cell r="Q438">
            <v>0</v>
          </cell>
          <cell r="R438">
            <v>34.96</v>
          </cell>
          <cell r="T438">
            <v>16.008</v>
          </cell>
          <cell r="V438">
            <v>50.968</v>
          </cell>
        </row>
        <row r="439">
          <cell r="D439" t="str">
            <v>MECANICA</v>
          </cell>
        </row>
        <row r="440">
          <cell r="D440">
            <v>5</v>
          </cell>
          <cell r="F440" t="str">
            <v>Cambio m, 215 HP alimen.correa(CV-020/CV-021) cap=4.800 tph,A </v>
          </cell>
          <cell r="G440" t="str">
            <v>un</v>
          </cell>
          <cell r="H440">
            <v>2</v>
          </cell>
          <cell r="L440">
            <v>36000</v>
          </cell>
          <cell r="N440">
            <v>3600</v>
          </cell>
          <cell r="P440">
            <v>0</v>
          </cell>
          <cell r="Q440">
            <v>72</v>
          </cell>
          <cell r="R440">
            <v>0</v>
          </cell>
          <cell r="T440">
            <v>7.2</v>
          </cell>
          <cell r="V440">
            <v>79.2</v>
          </cell>
        </row>
        <row r="441">
          <cell r="D441">
            <v>5</v>
          </cell>
          <cell r="F441" t="str">
            <v>Alimentador de correa A=72" L=171m V= 3.3 ms 215 HP</v>
          </cell>
          <cell r="G441" t="str">
            <v>un</v>
          </cell>
          <cell r="H441">
            <v>4</v>
          </cell>
          <cell r="L441">
            <v>106000</v>
          </cell>
          <cell r="N441">
            <v>10600</v>
          </cell>
          <cell r="P441">
            <v>0</v>
          </cell>
          <cell r="Q441">
            <v>424</v>
          </cell>
          <cell r="R441">
            <v>0</v>
          </cell>
          <cell r="T441">
            <v>42.4</v>
          </cell>
          <cell r="V441">
            <v>466.4</v>
          </cell>
        </row>
        <row r="442">
          <cell r="D442">
            <v>5</v>
          </cell>
          <cell r="F442" t="str">
            <v>Correa alimentación 3ºSAG CV-022 A=60" L= 171m v=3.3 m/s 215 HP</v>
          </cell>
          <cell r="G442" t="str">
            <v>m</v>
          </cell>
          <cell r="H442">
            <v>171</v>
          </cell>
          <cell r="L442">
            <v>4135</v>
          </cell>
          <cell r="N442">
            <v>600</v>
          </cell>
          <cell r="P442">
            <v>707.085</v>
          </cell>
          <cell r="Q442">
            <v>0</v>
          </cell>
          <cell r="R442">
            <v>0</v>
          </cell>
          <cell r="T442">
            <v>102.6</v>
          </cell>
          <cell r="V442">
            <v>809.6850000000001</v>
          </cell>
        </row>
        <row r="443">
          <cell r="D443" t="str">
            <v>CAÑERIAS</v>
          </cell>
        </row>
        <row r="444">
          <cell r="D444">
            <v>6</v>
          </cell>
          <cell r="F444" t="str">
            <v>Global tuberías válvulas y fittings (se aplica 3% equipos mecànicos)</v>
          </cell>
          <cell r="G444" t="str">
            <v>gl</v>
          </cell>
          <cell r="H444">
            <v>1</v>
          </cell>
          <cell r="N444">
            <v>40659</v>
          </cell>
          <cell r="P444">
            <v>0</v>
          </cell>
          <cell r="Q444">
            <v>0</v>
          </cell>
          <cell r="R444">
            <v>0</v>
          </cell>
          <cell r="T444">
            <v>40.659</v>
          </cell>
          <cell r="V444">
            <v>40.659</v>
          </cell>
        </row>
        <row r="445">
          <cell r="D445" t="str">
            <v>ELECTRICIDAD</v>
          </cell>
        </row>
        <row r="446">
          <cell r="D446">
            <v>7</v>
          </cell>
          <cell r="F446" t="str">
            <v>Global equipos eléctricos (se aplica 14.8% equipos mecánicos)</v>
          </cell>
          <cell r="G446" t="str">
            <v>gl</v>
          </cell>
          <cell r="H446">
            <v>1</v>
          </cell>
          <cell r="N446">
            <v>200585</v>
          </cell>
          <cell r="P446">
            <v>0</v>
          </cell>
          <cell r="Q446">
            <v>0</v>
          </cell>
          <cell r="R446">
            <v>0</v>
          </cell>
          <cell r="T446">
            <v>200.585</v>
          </cell>
          <cell r="V446">
            <v>200.585</v>
          </cell>
        </row>
        <row r="447">
          <cell r="E447" t="str">
            <v>SISTEMA DE RECUPERACION DE MINERAL GRUESO</v>
          </cell>
          <cell r="P447">
            <v>707.085</v>
          </cell>
          <cell r="Q447">
            <v>496</v>
          </cell>
          <cell r="R447">
            <v>34.96</v>
          </cell>
          <cell r="S447">
            <v>0</v>
          </cell>
          <cell r="T447">
            <v>432.03279999999995</v>
          </cell>
          <cell r="V447">
            <v>1670.0778</v>
          </cell>
        </row>
        <row r="452">
          <cell r="D452" t="str">
            <v>EXCAVACIONES Y RELLENOS</v>
          </cell>
        </row>
        <row r="453">
          <cell r="D453">
            <v>1</v>
          </cell>
          <cell r="F453" t="str">
            <v>Excavación estructural en terreno duro    edificios</v>
          </cell>
          <cell r="G453" t="str">
            <v>m3</v>
          </cell>
          <cell r="H453">
            <v>259.2</v>
          </cell>
          <cell r="N453">
            <v>53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14</v>
          </cell>
          <cell r="V453">
            <v>14</v>
          </cell>
        </row>
        <row r="454">
          <cell r="D454">
            <v>1</v>
          </cell>
          <cell r="F454" t="str">
            <v>Excavación estructural en terreno duro    harneros</v>
          </cell>
          <cell r="G454" t="str">
            <v>m3</v>
          </cell>
          <cell r="H454">
            <v>230.39999999999998</v>
          </cell>
          <cell r="N454">
            <v>53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12</v>
          </cell>
          <cell r="V454">
            <v>12</v>
          </cell>
        </row>
        <row r="455">
          <cell r="D455">
            <v>1</v>
          </cell>
          <cell r="F455" t="str">
            <v>Excavación estructural en terreno duro    ciclones</v>
          </cell>
          <cell r="G455" t="str">
            <v>m3</v>
          </cell>
          <cell r="H455">
            <v>114</v>
          </cell>
          <cell r="N455">
            <v>53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6</v>
          </cell>
          <cell r="V455">
            <v>6</v>
          </cell>
        </row>
        <row r="456">
          <cell r="D456">
            <v>1</v>
          </cell>
          <cell r="F456" t="str">
            <v>Excavación estructural en terreno duro    molinos bolas y obras anexas</v>
          </cell>
          <cell r="G456" t="str">
            <v>m3</v>
          </cell>
          <cell r="H456">
            <v>636</v>
          </cell>
          <cell r="N456">
            <v>53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34</v>
          </cell>
          <cell r="V456">
            <v>34</v>
          </cell>
        </row>
        <row r="457">
          <cell r="D457" t="str">
            <v>HORMIGONES</v>
          </cell>
        </row>
        <row r="458">
          <cell r="D458">
            <v>2</v>
          </cell>
          <cell r="F458" t="str">
            <v>Hormigon armado           molino bolas y edificio</v>
          </cell>
          <cell r="G458" t="str">
            <v>m3</v>
          </cell>
          <cell r="H458">
            <v>1092.5</v>
          </cell>
          <cell r="N458">
            <v>503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550</v>
          </cell>
          <cell r="V458">
            <v>550</v>
          </cell>
        </row>
        <row r="459">
          <cell r="D459">
            <v>2</v>
          </cell>
          <cell r="F459" t="str">
            <v>Hormigón armado           base harneros</v>
          </cell>
          <cell r="G459" t="str">
            <v>m3</v>
          </cell>
          <cell r="H459">
            <v>413.99999999999994</v>
          </cell>
          <cell r="N459">
            <v>503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208</v>
          </cell>
          <cell r="V459">
            <v>208</v>
          </cell>
        </row>
        <row r="460">
          <cell r="D460" t="str">
            <v>ESTRUCTURAS METALICAS</v>
          </cell>
        </row>
        <row r="461">
          <cell r="D461">
            <v>3</v>
          </cell>
          <cell r="F461" t="str">
            <v>Estructuras metálicas     soporte harneros</v>
          </cell>
          <cell r="G461" t="str">
            <v>ton</v>
          </cell>
          <cell r="H461">
            <v>86.25</v>
          </cell>
          <cell r="M461">
            <v>1900</v>
          </cell>
          <cell r="N461">
            <v>870</v>
          </cell>
          <cell r="P461">
            <v>0</v>
          </cell>
          <cell r="Q461">
            <v>0</v>
          </cell>
          <cell r="R461">
            <v>164</v>
          </cell>
          <cell r="S461">
            <v>0</v>
          </cell>
          <cell r="T461">
            <v>75</v>
          </cell>
          <cell r="V461">
            <v>239</v>
          </cell>
        </row>
        <row r="462">
          <cell r="D462">
            <v>3</v>
          </cell>
          <cell r="F462" t="str">
            <v>Estructuras metálicas     plataforma molinos</v>
          </cell>
          <cell r="G462" t="str">
            <v>ton</v>
          </cell>
          <cell r="H462">
            <v>486.45</v>
          </cell>
          <cell r="M462">
            <v>1900</v>
          </cell>
          <cell r="N462">
            <v>870</v>
          </cell>
          <cell r="P462">
            <v>0</v>
          </cell>
          <cell r="Q462">
            <v>0</v>
          </cell>
          <cell r="R462">
            <v>924</v>
          </cell>
          <cell r="S462">
            <v>0</v>
          </cell>
          <cell r="T462">
            <v>423</v>
          </cell>
          <cell r="V462">
            <v>1347</v>
          </cell>
        </row>
        <row r="463">
          <cell r="D463">
            <v>3</v>
          </cell>
          <cell r="F463" t="str">
            <v>Estructuras metálicas     edificio molino bolas</v>
          </cell>
          <cell r="G463" t="str">
            <v>ton</v>
          </cell>
          <cell r="H463">
            <v>1288</v>
          </cell>
          <cell r="M463">
            <v>1900</v>
          </cell>
          <cell r="N463">
            <v>870</v>
          </cell>
          <cell r="P463">
            <v>0</v>
          </cell>
          <cell r="Q463">
            <v>0</v>
          </cell>
          <cell r="R463">
            <v>2447</v>
          </cell>
          <cell r="S463">
            <v>0</v>
          </cell>
          <cell r="T463">
            <v>1121</v>
          </cell>
          <cell r="V463">
            <v>3568</v>
          </cell>
        </row>
        <row r="464">
          <cell r="D464">
            <v>3</v>
          </cell>
          <cell r="F464" t="str">
            <v>Estructuras metálicas     plataforma ciclones</v>
          </cell>
          <cell r="G464" t="str">
            <v>ton</v>
          </cell>
          <cell r="H464">
            <v>379.49999999999994</v>
          </cell>
          <cell r="I464">
            <v>2240.2</v>
          </cell>
          <cell r="M464">
            <v>1900</v>
          </cell>
          <cell r="N464">
            <v>870</v>
          </cell>
          <cell r="P464">
            <v>0</v>
          </cell>
          <cell r="Q464">
            <v>0</v>
          </cell>
          <cell r="R464">
            <v>721</v>
          </cell>
          <cell r="S464">
            <v>0</v>
          </cell>
          <cell r="T464">
            <v>330</v>
          </cell>
          <cell r="V464">
            <v>1051</v>
          </cell>
        </row>
        <row r="465">
          <cell r="D465" t="str">
            <v>CONSTRUCCIONES VARIAS</v>
          </cell>
        </row>
        <row r="466">
          <cell r="D466">
            <v>4</v>
          </cell>
          <cell r="F466" t="str">
            <v>Construccion salas electricas</v>
          </cell>
          <cell r="G466" t="str">
            <v>m2</v>
          </cell>
          <cell r="H466">
            <v>1440</v>
          </cell>
          <cell r="N466">
            <v>400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576</v>
          </cell>
          <cell r="V466">
            <v>576</v>
          </cell>
        </row>
        <row r="467">
          <cell r="D467" t="str">
            <v>MECANICA</v>
          </cell>
        </row>
        <row r="468">
          <cell r="D468">
            <v>5</v>
          </cell>
          <cell r="F468" t="str">
            <v>Sistema de lavado de trommel con monitoreo</v>
          </cell>
          <cell r="G468" t="str">
            <v>un</v>
          </cell>
          <cell r="H468">
            <v>1</v>
          </cell>
          <cell r="L468">
            <v>20000</v>
          </cell>
          <cell r="N468">
            <v>10000</v>
          </cell>
          <cell r="P468">
            <v>0</v>
          </cell>
          <cell r="Q468">
            <v>20</v>
          </cell>
          <cell r="R468">
            <v>0</v>
          </cell>
          <cell r="T468">
            <v>10</v>
          </cell>
          <cell r="V468">
            <v>30</v>
          </cell>
        </row>
        <row r="469">
          <cell r="D469">
            <v>5</v>
          </cell>
          <cell r="F469" t="str">
            <v>molino semiautogeno tipo gearles tamaño 36"x17"(largo efectivo=17") 17.000 HP SAG</v>
          </cell>
          <cell r="G469" t="str">
            <v>un</v>
          </cell>
          <cell r="H469">
            <v>1</v>
          </cell>
          <cell r="L469">
            <v>9252100</v>
          </cell>
          <cell r="N469">
            <v>925210</v>
          </cell>
          <cell r="P469">
            <v>0</v>
          </cell>
          <cell r="Q469">
            <v>9252</v>
          </cell>
          <cell r="R469">
            <v>0</v>
          </cell>
          <cell r="T469">
            <v>925</v>
          </cell>
          <cell r="V469">
            <v>10177</v>
          </cell>
        </row>
        <row r="470">
          <cell r="D470">
            <v>5</v>
          </cell>
          <cell r="F470" t="str">
            <v>Bateria de 32 ciclones conicos tipo DS-26</v>
          </cell>
          <cell r="G470" t="str">
            <v>un</v>
          </cell>
          <cell r="H470">
            <v>3</v>
          </cell>
          <cell r="L470">
            <v>635189</v>
          </cell>
          <cell r="N470">
            <v>63519</v>
          </cell>
          <cell r="P470">
            <v>1906</v>
          </cell>
          <cell r="Q470">
            <v>0</v>
          </cell>
          <cell r="R470">
            <v>0</v>
          </cell>
          <cell r="T470">
            <v>191</v>
          </cell>
          <cell r="V470">
            <v>2097</v>
          </cell>
        </row>
        <row r="471">
          <cell r="D471">
            <v>5</v>
          </cell>
          <cell r="F471" t="str">
            <v>Bomba alimentacion ciclones 33"x30" 3000 HP, baja velocodad (Bba, motor, variador)</v>
          </cell>
          <cell r="G471" t="str">
            <v>un</v>
          </cell>
          <cell r="H471">
            <v>3</v>
          </cell>
          <cell r="L471">
            <v>893884</v>
          </cell>
          <cell r="N471">
            <v>89388</v>
          </cell>
          <cell r="P471">
            <v>0</v>
          </cell>
          <cell r="Q471">
            <v>2682</v>
          </cell>
          <cell r="R471">
            <v>0</v>
          </cell>
          <cell r="T471">
            <v>268</v>
          </cell>
          <cell r="V471">
            <v>2950</v>
          </cell>
        </row>
        <row r="472">
          <cell r="D472">
            <v>5</v>
          </cell>
          <cell r="F472" t="str">
            <v>Bomba de piso vertical 3ªcircuito de molienda tamaño 6" 50 HP</v>
          </cell>
          <cell r="G472" t="str">
            <v>un</v>
          </cell>
          <cell r="H472">
            <v>2</v>
          </cell>
          <cell r="L472">
            <v>30588</v>
          </cell>
          <cell r="N472">
            <v>3059</v>
          </cell>
          <cell r="P472">
            <v>0</v>
          </cell>
          <cell r="Q472">
            <v>61</v>
          </cell>
          <cell r="R472">
            <v>0</v>
          </cell>
          <cell r="T472">
            <v>6</v>
          </cell>
          <cell r="V472">
            <v>67</v>
          </cell>
        </row>
        <row r="473">
          <cell r="D473">
            <v>5</v>
          </cell>
          <cell r="F473" t="str">
            <v>Cajon alimentador ciclones capacidad util=485 m3</v>
          </cell>
          <cell r="G473" t="str">
            <v>ton</v>
          </cell>
          <cell r="H473">
            <v>60</v>
          </cell>
          <cell r="M473">
            <v>4300</v>
          </cell>
          <cell r="N473">
            <v>1450</v>
          </cell>
          <cell r="P473">
            <v>0</v>
          </cell>
          <cell r="Q473">
            <v>0</v>
          </cell>
          <cell r="R473">
            <v>258</v>
          </cell>
          <cell r="T473">
            <v>87</v>
          </cell>
          <cell r="V473">
            <v>345</v>
          </cell>
        </row>
        <row r="474">
          <cell r="D474">
            <v>5</v>
          </cell>
          <cell r="F474" t="str">
            <v>Harnero descarga molino SAG tamaño 12'x24' 60HP</v>
          </cell>
          <cell r="G474" t="str">
            <v>un</v>
          </cell>
          <cell r="H474">
            <v>2</v>
          </cell>
          <cell r="L474">
            <v>232426</v>
          </cell>
          <cell r="N474">
            <v>23243</v>
          </cell>
          <cell r="P474">
            <v>0</v>
          </cell>
          <cell r="Q474">
            <v>465</v>
          </cell>
          <cell r="R474">
            <v>0</v>
          </cell>
          <cell r="T474">
            <v>46</v>
          </cell>
          <cell r="V474">
            <v>511</v>
          </cell>
        </row>
        <row r="475">
          <cell r="D475">
            <v>5</v>
          </cell>
          <cell r="F475" t="str">
            <v>Molino bolas Gearless 25' x 40' 20.000 HP</v>
          </cell>
          <cell r="G475" t="str">
            <v>un</v>
          </cell>
          <cell r="H475">
            <v>2</v>
          </cell>
          <cell r="L475">
            <v>9144273</v>
          </cell>
          <cell r="N475">
            <v>914427</v>
          </cell>
          <cell r="P475">
            <v>0</v>
          </cell>
          <cell r="Q475">
            <v>18289</v>
          </cell>
          <cell r="R475">
            <v>0</v>
          </cell>
          <cell r="T475">
            <v>1829</v>
          </cell>
          <cell r="V475">
            <v>20118</v>
          </cell>
        </row>
        <row r="476">
          <cell r="D476">
            <v>5</v>
          </cell>
          <cell r="F476" t="str">
            <v>Puente grua mantencion molino SAG cap 30/8 ton LUZ=36m</v>
          </cell>
          <cell r="G476" t="str">
            <v>un</v>
          </cell>
          <cell r="H476">
            <v>1</v>
          </cell>
          <cell r="L476">
            <v>186310</v>
          </cell>
          <cell r="N476">
            <v>18631</v>
          </cell>
          <cell r="P476">
            <v>93</v>
          </cell>
          <cell r="Q476">
            <v>93</v>
          </cell>
          <cell r="R476">
            <v>0</v>
          </cell>
          <cell r="T476">
            <v>19</v>
          </cell>
          <cell r="V476">
            <v>205</v>
          </cell>
        </row>
        <row r="477">
          <cell r="D477">
            <v>5</v>
          </cell>
          <cell r="F477" t="str">
            <v>Puente grua mantencion baterias cap=10ton luz=15.6 m</v>
          </cell>
          <cell r="G477" t="str">
            <v>un</v>
          </cell>
          <cell r="H477">
            <v>1</v>
          </cell>
          <cell r="L477">
            <v>151160</v>
          </cell>
          <cell r="N477">
            <v>19058</v>
          </cell>
          <cell r="P477">
            <v>75.5</v>
          </cell>
          <cell r="Q477">
            <v>75.5</v>
          </cell>
          <cell r="R477">
            <v>0</v>
          </cell>
          <cell r="T477">
            <v>19</v>
          </cell>
          <cell r="V477">
            <v>170</v>
          </cell>
        </row>
        <row r="478">
          <cell r="D478">
            <v>5</v>
          </cell>
          <cell r="F478" t="str">
            <v>Puente grua mantencion molino de bolas cap:30/8 ton luz=31.3 m</v>
          </cell>
          <cell r="G478" t="str">
            <v>un</v>
          </cell>
          <cell r="H478">
            <v>1</v>
          </cell>
          <cell r="L478">
            <v>186310</v>
          </cell>
          <cell r="N478">
            <v>18631</v>
          </cell>
          <cell r="P478">
            <v>93</v>
          </cell>
          <cell r="Q478">
            <v>93</v>
          </cell>
          <cell r="R478">
            <v>0</v>
          </cell>
          <cell r="T478">
            <v>19</v>
          </cell>
          <cell r="V478">
            <v>205</v>
          </cell>
        </row>
        <row r="479">
          <cell r="D479">
            <v>5</v>
          </cell>
          <cell r="F479" t="str">
            <v>Maquina enlainadora (a definir 1 o 2)</v>
          </cell>
          <cell r="G479" t="str">
            <v>gl</v>
          </cell>
          <cell r="H479">
            <v>1</v>
          </cell>
          <cell r="M479">
            <v>622000</v>
          </cell>
          <cell r="R479">
            <v>622</v>
          </cell>
          <cell r="S479">
            <v>0</v>
          </cell>
          <cell r="V479">
            <v>622</v>
          </cell>
        </row>
        <row r="480">
          <cell r="D480" t="str">
            <v>CAÑERIAS</v>
          </cell>
        </row>
        <row r="481">
          <cell r="D481">
            <v>6</v>
          </cell>
          <cell r="F481" t="str">
            <v>Global tuberías válvulas y fittings (se aplica 7.7% equipos mecànicos)</v>
          </cell>
          <cell r="G481" t="str">
            <v>gl</v>
          </cell>
          <cell r="H481">
            <v>1</v>
          </cell>
          <cell r="N481">
            <v>2839230</v>
          </cell>
          <cell r="P481">
            <v>0</v>
          </cell>
          <cell r="Q481">
            <v>0</v>
          </cell>
          <cell r="R481">
            <v>0</v>
          </cell>
          <cell r="T481">
            <v>2839</v>
          </cell>
          <cell r="V481">
            <v>2839</v>
          </cell>
        </row>
        <row r="482">
          <cell r="D482" t="str">
            <v>ELECTRICIDAD</v>
          </cell>
        </row>
        <row r="483">
          <cell r="D483">
            <v>7</v>
          </cell>
          <cell r="F483" t="str">
            <v>Global equipos eléctricos (se aplica 8.9% equipos mecánicos)</v>
          </cell>
          <cell r="G483" t="str">
            <v>gl</v>
          </cell>
          <cell r="H483">
            <v>1</v>
          </cell>
          <cell r="N483">
            <v>3281707</v>
          </cell>
          <cell r="P483">
            <v>0</v>
          </cell>
          <cell r="Q483">
            <v>0</v>
          </cell>
          <cell r="R483">
            <v>0</v>
          </cell>
          <cell r="T483">
            <v>3282</v>
          </cell>
          <cell r="V483">
            <v>3282</v>
          </cell>
        </row>
        <row r="484">
          <cell r="E484" t="str">
            <v>MOLIENDA</v>
          </cell>
          <cell r="P484">
            <v>2167.5</v>
          </cell>
          <cell r="Q484">
            <v>31030.5</v>
          </cell>
          <cell r="R484">
            <v>5136</v>
          </cell>
          <cell r="S484">
            <v>0</v>
          </cell>
          <cell r="T484">
            <v>12889</v>
          </cell>
          <cell r="V484">
            <v>51223</v>
          </cell>
        </row>
        <row r="488">
          <cell r="D488" t="str">
            <v>EXCAVACIONES Y RELLENOS</v>
          </cell>
        </row>
        <row r="489">
          <cell r="D489">
            <v>1</v>
          </cell>
          <cell r="F489" t="str">
            <v>Excavaciones</v>
          </cell>
          <cell r="G489" t="str">
            <v>m3</v>
          </cell>
          <cell r="H489">
            <v>1200</v>
          </cell>
          <cell r="N489">
            <v>11</v>
          </cell>
          <cell r="P489">
            <v>0</v>
          </cell>
          <cell r="Q489">
            <v>0</v>
          </cell>
          <cell r="R489">
            <v>0</v>
          </cell>
          <cell r="T489">
            <v>13</v>
          </cell>
          <cell r="V489">
            <v>13</v>
          </cell>
        </row>
        <row r="490">
          <cell r="D490">
            <v>1</v>
          </cell>
          <cell r="F490" t="str">
            <v>Excavación estructurales</v>
          </cell>
          <cell r="G490" t="str">
            <v>m3</v>
          </cell>
          <cell r="H490">
            <v>240</v>
          </cell>
          <cell r="N490">
            <v>17</v>
          </cell>
          <cell r="P490">
            <v>0</v>
          </cell>
          <cell r="Q490">
            <v>0</v>
          </cell>
          <cell r="R490">
            <v>0</v>
          </cell>
          <cell r="T490">
            <v>4</v>
          </cell>
          <cell r="V490">
            <v>4</v>
          </cell>
        </row>
        <row r="491">
          <cell r="D491">
            <v>4</v>
          </cell>
          <cell r="F491" t="str">
            <v>Relleno compactado</v>
          </cell>
          <cell r="G491" t="str">
            <v>m3</v>
          </cell>
          <cell r="H491">
            <v>525</v>
          </cell>
          <cell r="N491">
            <v>14</v>
          </cell>
          <cell r="P491">
            <v>0</v>
          </cell>
          <cell r="Q491">
            <v>0</v>
          </cell>
          <cell r="R491">
            <v>0</v>
          </cell>
          <cell r="T491">
            <v>7</v>
          </cell>
          <cell r="V491">
            <v>7</v>
          </cell>
        </row>
        <row r="492">
          <cell r="D492">
            <v>1</v>
          </cell>
          <cell r="F492" t="str">
            <v>Construccion salas electricas</v>
          </cell>
          <cell r="G492" t="str">
            <v>m2</v>
          </cell>
          <cell r="H492">
            <v>180</v>
          </cell>
          <cell r="N492">
            <v>400</v>
          </cell>
          <cell r="P492">
            <v>0</v>
          </cell>
          <cell r="Q492">
            <v>0</v>
          </cell>
          <cell r="R492">
            <v>0</v>
          </cell>
          <cell r="T492">
            <v>72</v>
          </cell>
          <cell r="V492">
            <v>72</v>
          </cell>
        </row>
        <row r="493">
          <cell r="D493" t="str">
            <v>HORMIGONES</v>
          </cell>
        </row>
        <row r="494">
          <cell r="D494">
            <v>2</v>
          </cell>
          <cell r="F494" t="str">
            <v>Hormigon armado        </v>
          </cell>
          <cell r="G494" t="str">
            <v>m3</v>
          </cell>
          <cell r="H494">
            <v>1380</v>
          </cell>
          <cell r="N494">
            <v>503</v>
          </cell>
          <cell r="P494">
            <v>0</v>
          </cell>
          <cell r="Q494">
            <v>0</v>
          </cell>
          <cell r="R494">
            <v>0</v>
          </cell>
          <cell r="T494">
            <v>694</v>
          </cell>
          <cell r="V494">
            <v>694</v>
          </cell>
        </row>
        <row r="495">
          <cell r="D495" t="str">
            <v>ESTRUCTURAS METALICAS</v>
          </cell>
        </row>
        <row r="496">
          <cell r="D496">
            <v>3</v>
          </cell>
          <cell r="F496" t="str">
            <v>Estructuras metálicas  </v>
          </cell>
          <cell r="G496" t="str">
            <v>ton</v>
          </cell>
          <cell r="H496">
            <v>172.5</v>
          </cell>
          <cell r="M496">
            <v>1900</v>
          </cell>
          <cell r="N496">
            <v>870</v>
          </cell>
          <cell r="P496">
            <v>0</v>
          </cell>
          <cell r="Q496">
            <v>0</v>
          </cell>
          <cell r="R496">
            <v>328</v>
          </cell>
          <cell r="T496">
            <v>150</v>
          </cell>
          <cell r="V496">
            <v>478</v>
          </cell>
        </row>
        <row r="497">
          <cell r="D497">
            <v>3</v>
          </cell>
          <cell r="F497" t="str">
            <v>Caldererìa</v>
          </cell>
          <cell r="G497" t="str">
            <v>ton</v>
          </cell>
          <cell r="H497">
            <v>34.5</v>
          </cell>
          <cell r="M497">
            <v>4300</v>
          </cell>
          <cell r="N497">
            <v>1450</v>
          </cell>
          <cell r="P497">
            <v>0</v>
          </cell>
          <cell r="Q497">
            <v>0</v>
          </cell>
          <cell r="R497">
            <v>148</v>
          </cell>
          <cell r="T497">
            <v>50</v>
          </cell>
          <cell r="V497">
            <v>198</v>
          </cell>
        </row>
        <row r="498">
          <cell r="D498" t="str">
            <v>CONSTRUCCIONES VARIAS</v>
          </cell>
        </row>
        <row r="499">
          <cell r="D499" t="str">
            <v>MECANICA</v>
          </cell>
        </row>
        <row r="500">
          <cell r="D500">
            <v>5</v>
          </cell>
          <cell r="F500" t="str">
            <v>Alimentadores chancadores A=60", L=9, 75HP</v>
          </cell>
          <cell r="G500" t="str">
            <v>un</v>
          </cell>
          <cell r="H500">
            <v>3</v>
          </cell>
          <cell r="L500">
            <v>37216</v>
          </cell>
          <cell r="N500">
            <v>5400</v>
          </cell>
          <cell r="P500">
            <v>0</v>
          </cell>
          <cell r="Q500">
            <v>112</v>
          </cell>
          <cell r="R500">
            <v>0</v>
          </cell>
          <cell r="T500">
            <v>16</v>
          </cell>
          <cell r="V500">
            <v>128</v>
          </cell>
        </row>
        <row r="501">
          <cell r="D501">
            <v>5</v>
          </cell>
          <cell r="F501" t="str">
            <v>Correa alta pendiente de Pebbles SAG1, 2 y 3 (CV-02/CV-02A) A=60", L=65m  42HP</v>
          </cell>
          <cell r="G501" t="str">
            <v>un</v>
          </cell>
          <cell r="H501">
            <v>1</v>
          </cell>
          <cell r="L501">
            <v>983935</v>
          </cell>
          <cell r="N501">
            <v>147590</v>
          </cell>
          <cell r="P501">
            <v>0</v>
          </cell>
          <cell r="Q501">
            <v>984</v>
          </cell>
          <cell r="R501">
            <v>0</v>
          </cell>
          <cell r="T501">
            <v>148</v>
          </cell>
          <cell r="V501">
            <v>1132</v>
          </cell>
        </row>
        <row r="502">
          <cell r="D502">
            <v>5</v>
          </cell>
          <cell r="F502" t="str">
            <v>Correa alimentacion tolva pebbles CV-06 A=60"; L=91m, 335HP</v>
          </cell>
          <cell r="G502" t="str">
            <v>mt</v>
          </cell>
          <cell r="H502">
            <v>91</v>
          </cell>
          <cell r="L502">
            <v>4135</v>
          </cell>
          <cell r="N502">
            <v>600</v>
          </cell>
          <cell r="P502">
            <v>376</v>
          </cell>
          <cell r="Q502">
            <v>0</v>
          </cell>
          <cell r="R502">
            <v>0</v>
          </cell>
          <cell r="T502">
            <v>55</v>
          </cell>
          <cell r="V502">
            <v>431</v>
          </cell>
        </row>
        <row r="503">
          <cell r="D503">
            <v>5</v>
          </cell>
          <cell r="F503" t="str">
            <v>Repotenciamiento Motor 335HP Correa Pebbles CV-06</v>
          </cell>
          <cell r="G503" t="str">
            <v>un</v>
          </cell>
          <cell r="H503">
            <v>1</v>
          </cell>
          <cell r="L503">
            <v>20100</v>
          </cell>
          <cell r="N503">
            <v>2010</v>
          </cell>
          <cell r="Q503">
            <v>20</v>
          </cell>
          <cell r="R503">
            <v>0</v>
          </cell>
          <cell r="T503">
            <v>2</v>
          </cell>
          <cell r="V503">
            <v>22</v>
          </cell>
        </row>
        <row r="504">
          <cell r="D504">
            <v>5</v>
          </cell>
          <cell r="F504" t="str">
            <v>Correa retorno Pebbles CV-07 A=60", L=80m, 335HP</v>
          </cell>
          <cell r="G504" t="str">
            <v>mt</v>
          </cell>
          <cell r="H504">
            <v>80</v>
          </cell>
          <cell r="L504">
            <v>4135</v>
          </cell>
          <cell r="N504">
            <v>600</v>
          </cell>
          <cell r="P504">
            <v>331</v>
          </cell>
          <cell r="Q504">
            <v>0</v>
          </cell>
          <cell r="R504">
            <v>0</v>
          </cell>
          <cell r="T504">
            <v>48</v>
          </cell>
          <cell r="V504">
            <v>379</v>
          </cell>
        </row>
        <row r="505">
          <cell r="D505">
            <v>5</v>
          </cell>
          <cell r="F505" t="str">
            <v>Repotenciamiento Motor 335HP Correa Pebbles CV-07</v>
          </cell>
          <cell r="G505" t="str">
            <v>un</v>
          </cell>
          <cell r="H505">
            <v>1</v>
          </cell>
          <cell r="L505">
            <v>20100</v>
          </cell>
          <cell r="N505">
            <v>2010</v>
          </cell>
          <cell r="P505">
            <v>0</v>
          </cell>
          <cell r="Q505">
            <v>20</v>
          </cell>
          <cell r="R505">
            <v>0</v>
          </cell>
          <cell r="T505">
            <v>2</v>
          </cell>
          <cell r="V505">
            <v>22</v>
          </cell>
        </row>
        <row r="506">
          <cell r="D506">
            <v>5</v>
          </cell>
          <cell r="F506" t="str">
            <v>Repotenciamiento Motor 50HP Correa Pebbles CV-08</v>
          </cell>
          <cell r="G506" t="str">
            <v>un</v>
          </cell>
          <cell r="H506">
            <v>1</v>
          </cell>
          <cell r="L506">
            <v>5000</v>
          </cell>
          <cell r="N506">
            <v>500</v>
          </cell>
          <cell r="P506">
            <v>0</v>
          </cell>
          <cell r="Q506">
            <v>5</v>
          </cell>
          <cell r="R506">
            <v>0</v>
          </cell>
          <cell r="T506">
            <v>1</v>
          </cell>
          <cell r="V506">
            <v>6</v>
          </cell>
        </row>
        <row r="507">
          <cell r="D507">
            <v>5</v>
          </cell>
          <cell r="F507" t="str">
            <v>Correa recolectora de Pebbles CV-013 A=48", L=27; 20HP</v>
          </cell>
          <cell r="G507" t="str">
            <v>mt</v>
          </cell>
          <cell r="H507">
            <v>27</v>
          </cell>
          <cell r="L507">
            <v>4135</v>
          </cell>
          <cell r="N507">
            <v>600</v>
          </cell>
          <cell r="P507">
            <v>112</v>
          </cell>
          <cell r="Q507">
            <v>0</v>
          </cell>
          <cell r="R507">
            <v>0</v>
          </cell>
          <cell r="T507">
            <v>16</v>
          </cell>
          <cell r="V507">
            <v>128</v>
          </cell>
        </row>
        <row r="508">
          <cell r="D508">
            <v>5</v>
          </cell>
          <cell r="F508" t="str">
            <v>Correa retorno Pebbles CV-22 A=48", L=21m, v=1.5m/s, 40HP</v>
          </cell>
          <cell r="G508" t="str">
            <v>mt</v>
          </cell>
          <cell r="H508">
            <v>21</v>
          </cell>
          <cell r="L508">
            <v>4135</v>
          </cell>
          <cell r="N508">
            <v>600</v>
          </cell>
          <cell r="P508">
            <v>87</v>
          </cell>
          <cell r="Q508">
            <v>0</v>
          </cell>
          <cell r="R508">
            <v>0</v>
          </cell>
          <cell r="T508">
            <v>13</v>
          </cell>
          <cell r="V508">
            <v>100</v>
          </cell>
        </row>
        <row r="509">
          <cell r="D509">
            <v>5</v>
          </cell>
          <cell r="F509" t="str">
            <v>Chancador cono tipo MP c.s.s. 10@ 13mm.1000HP</v>
          </cell>
          <cell r="G509" t="str">
            <v>un</v>
          </cell>
          <cell r="H509">
            <v>2</v>
          </cell>
          <cell r="L509">
            <v>1713158</v>
          </cell>
          <cell r="N509">
            <v>171316</v>
          </cell>
          <cell r="P509">
            <v>0</v>
          </cell>
          <cell r="Q509">
            <v>3426</v>
          </cell>
          <cell r="R509">
            <v>0</v>
          </cell>
          <cell r="T509">
            <v>343</v>
          </cell>
          <cell r="V509">
            <v>3769</v>
          </cell>
        </row>
        <row r="510">
          <cell r="D510">
            <v>5</v>
          </cell>
          <cell r="F510" t="str">
            <v>Electroiman permanente</v>
          </cell>
          <cell r="G510" t="str">
            <v>un</v>
          </cell>
          <cell r="H510">
            <v>1</v>
          </cell>
          <cell r="L510">
            <v>83969</v>
          </cell>
          <cell r="N510">
            <v>8397</v>
          </cell>
          <cell r="P510">
            <v>0</v>
          </cell>
          <cell r="Q510">
            <v>84</v>
          </cell>
          <cell r="R510">
            <v>0</v>
          </cell>
          <cell r="T510">
            <v>8</v>
          </cell>
          <cell r="V510">
            <v>92</v>
          </cell>
        </row>
        <row r="511">
          <cell r="D511">
            <v>5</v>
          </cell>
          <cell r="F511" t="str">
            <v>Tolva de Pebbles cap: 750 ton</v>
          </cell>
          <cell r="G511" t="str">
            <v>un</v>
          </cell>
          <cell r="H511">
            <v>2</v>
          </cell>
          <cell r="M511">
            <v>353500</v>
          </cell>
          <cell r="N511">
            <v>108860</v>
          </cell>
          <cell r="P511">
            <v>0</v>
          </cell>
          <cell r="Q511">
            <v>0</v>
          </cell>
          <cell r="R511">
            <v>707</v>
          </cell>
          <cell r="T511">
            <v>218</v>
          </cell>
          <cell r="V511">
            <v>925</v>
          </cell>
        </row>
        <row r="512">
          <cell r="D512">
            <v>5</v>
          </cell>
          <cell r="F512" t="str">
            <v>Sistema supresor de polvo</v>
          </cell>
          <cell r="G512" t="str">
            <v>gl</v>
          </cell>
          <cell r="H512">
            <v>1</v>
          </cell>
          <cell r="M512">
            <v>24000</v>
          </cell>
          <cell r="N512">
            <v>5400</v>
          </cell>
          <cell r="P512">
            <v>0</v>
          </cell>
          <cell r="Q512">
            <v>0</v>
          </cell>
          <cell r="R512">
            <v>12</v>
          </cell>
          <cell r="S512">
            <v>12</v>
          </cell>
          <cell r="T512">
            <v>5</v>
          </cell>
          <cell r="V512">
            <v>29</v>
          </cell>
        </row>
        <row r="513">
          <cell r="D513" t="str">
            <v>CAÑERIAS</v>
          </cell>
        </row>
        <row r="514">
          <cell r="D514">
            <v>6</v>
          </cell>
          <cell r="F514" t="str">
            <v>Global tuberías válvulas y fittings (se aplica 7.7% equipos mecànicos)</v>
          </cell>
          <cell r="G514" t="str">
            <v>gl</v>
          </cell>
          <cell r="H514">
            <v>1</v>
          </cell>
          <cell r="N514">
            <v>540694</v>
          </cell>
          <cell r="P514">
            <v>0</v>
          </cell>
          <cell r="Q514">
            <v>0</v>
          </cell>
          <cell r="R514">
            <v>0</v>
          </cell>
          <cell r="T514">
            <v>541</v>
          </cell>
          <cell r="V514">
            <v>541</v>
          </cell>
        </row>
        <row r="515">
          <cell r="D515" t="str">
            <v>ELECTRICIDAD</v>
          </cell>
        </row>
        <row r="516">
          <cell r="D516">
            <v>7</v>
          </cell>
          <cell r="F516" t="str">
            <v>Global equipos eléctricos (se aplica 8.9% equipos mecánicos)</v>
          </cell>
          <cell r="G516" t="str">
            <v>gl</v>
          </cell>
          <cell r="H516">
            <v>1</v>
          </cell>
          <cell r="N516">
            <v>624958</v>
          </cell>
          <cell r="P516">
            <v>0</v>
          </cell>
          <cell r="Q516">
            <v>0</v>
          </cell>
          <cell r="R516">
            <v>0</v>
          </cell>
          <cell r="T516">
            <v>625</v>
          </cell>
          <cell r="V516">
            <v>625</v>
          </cell>
        </row>
        <row r="517">
          <cell r="E517" t="str">
            <v>CHANCADO DE PEBBLES</v>
          </cell>
          <cell r="P517">
            <v>906</v>
          </cell>
          <cell r="Q517">
            <v>4651</v>
          </cell>
          <cell r="R517">
            <v>1195</v>
          </cell>
          <cell r="S517">
            <v>12</v>
          </cell>
          <cell r="T517">
            <v>3031</v>
          </cell>
          <cell r="V517">
            <v>9795</v>
          </cell>
        </row>
        <row r="518">
          <cell r="E518" t="str">
            <v>MOLIENDA</v>
          </cell>
          <cell r="P518">
            <v>3073.5</v>
          </cell>
          <cell r="Q518">
            <v>35681.5</v>
          </cell>
          <cell r="R518">
            <v>6331</v>
          </cell>
          <cell r="S518">
            <v>12</v>
          </cell>
          <cell r="T518">
            <v>15920</v>
          </cell>
          <cell r="V518">
            <v>61018</v>
          </cell>
        </row>
        <row r="523">
          <cell r="D523" t="str">
            <v>EXCAVACIONES Y RELLENOS</v>
          </cell>
        </row>
        <row r="524">
          <cell r="D524">
            <v>1</v>
          </cell>
          <cell r="F524" t="str">
            <v>Excavación estructural en terreno duro</v>
          </cell>
          <cell r="G524" t="str">
            <v>m3</v>
          </cell>
          <cell r="H524">
            <v>3517.2</v>
          </cell>
          <cell r="N524">
            <v>53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186.41159999999996</v>
          </cell>
          <cell r="V524">
            <v>186.41159999999996</v>
          </cell>
        </row>
        <row r="525">
          <cell r="D525">
            <v>1</v>
          </cell>
          <cell r="F525" t="str">
            <v>Excavación  riel grúa portal</v>
          </cell>
          <cell r="G525" t="str">
            <v>m3</v>
          </cell>
          <cell r="H525">
            <v>94.8</v>
          </cell>
          <cell r="N525">
            <v>11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1.0428</v>
          </cell>
          <cell r="V525">
            <v>1.0428</v>
          </cell>
        </row>
        <row r="526">
          <cell r="D526" t="str">
            <v>HORMIGONES</v>
          </cell>
        </row>
        <row r="527">
          <cell r="D527">
            <v>2</v>
          </cell>
          <cell r="F527" t="str">
            <v>Hormigon armado           celdas y obras anexas</v>
          </cell>
          <cell r="G527" t="str">
            <v>m3</v>
          </cell>
          <cell r="H527">
            <v>1120.1</v>
          </cell>
          <cell r="N527">
            <v>503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563.4102999999999</v>
          </cell>
          <cell r="V527">
            <v>563.4102999999999</v>
          </cell>
        </row>
        <row r="528">
          <cell r="D528">
            <v>2</v>
          </cell>
          <cell r="F528" t="str">
            <v>Hormigón armado           riel grúa portal</v>
          </cell>
          <cell r="G528" t="str">
            <v>m3</v>
          </cell>
          <cell r="H528">
            <v>650.9</v>
          </cell>
          <cell r="N528">
            <v>503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327.40270000000004</v>
          </cell>
          <cell r="V528">
            <v>327.40270000000004</v>
          </cell>
        </row>
        <row r="529">
          <cell r="D529">
            <v>4</v>
          </cell>
          <cell r="F529" t="str">
            <v>Modificación canal de relaves</v>
          </cell>
          <cell r="G529" t="str">
            <v>gl</v>
          </cell>
          <cell r="H529">
            <v>1</v>
          </cell>
          <cell r="N529">
            <v>200000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200</v>
          </cell>
          <cell r="V529">
            <v>200</v>
          </cell>
        </row>
        <row r="530">
          <cell r="D530" t="str">
            <v>ESTRUCTURAS METALICAS</v>
          </cell>
        </row>
        <row r="531">
          <cell r="D531">
            <v>3</v>
          </cell>
          <cell r="F531" t="str">
            <v>Estructuras metálicas     plataformas</v>
          </cell>
          <cell r="G531" t="str">
            <v>ton</v>
          </cell>
          <cell r="H531">
            <v>63.24999999999999</v>
          </cell>
          <cell r="M531">
            <v>1900</v>
          </cell>
          <cell r="N531">
            <v>870</v>
          </cell>
          <cell r="P531">
            <v>0</v>
          </cell>
          <cell r="Q531">
            <v>0</v>
          </cell>
          <cell r="R531">
            <v>120.17499999999998</v>
          </cell>
          <cell r="S531">
            <v>0</v>
          </cell>
          <cell r="T531">
            <v>55.02749999999999</v>
          </cell>
          <cell r="V531">
            <v>175.2025</v>
          </cell>
        </row>
        <row r="532">
          <cell r="D532" t="str">
            <v>CONSTRUCCIONES VARIAS</v>
          </cell>
        </row>
        <row r="533">
          <cell r="D533">
            <v>4</v>
          </cell>
          <cell r="F533" t="str">
            <v>Construcción salas eléctricas</v>
          </cell>
          <cell r="G533" t="str">
            <v>m2</v>
          </cell>
          <cell r="H533">
            <v>302.4</v>
          </cell>
          <cell r="N533">
            <v>400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120.95999999999998</v>
          </cell>
          <cell r="V533">
            <v>120.95999999999998</v>
          </cell>
        </row>
        <row r="534">
          <cell r="D534" t="str">
            <v>MECANICA</v>
          </cell>
        </row>
        <row r="535">
          <cell r="D535">
            <v>5</v>
          </cell>
          <cell r="F535" t="str">
            <v>Bomba de piso vertical tamaño 6" 60HP</v>
          </cell>
          <cell r="G535" t="str">
            <v>un</v>
          </cell>
          <cell r="H535">
            <v>1</v>
          </cell>
          <cell r="L535">
            <v>40614</v>
          </cell>
          <cell r="N535">
            <v>4061</v>
          </cell>
          <cell r="P535">
            <v>0</v>
          </cell>
          <cell r="Q535">
            <v>40.614</v>
          </cell>
          <cell r="R535">
            <v>0</v>
          </cell>
          <cell r="T535">
            <v>4.061</v>
          </cell>
          <cell r="V535">
            <v>44.675</v>
          </cell>
        </row>
        <row r="536">
          <cell r="D536">
            <v>5</v>
          </cell>
          <cell r="F536" t="str">
            <v>Bomba de piso vertical tamaño 8" 100HP</v>
          </cell>
          <cell r="G536" t="str">
            <v>un</v>
          </cell>
          <cell r="H536">
            <v>1</v>
          </cell>
          <cell r="L536">
            <v>50994</v>
          </cell>
          <cell r="N536">
            <v>5099</v>
          </cell>
          <cell r="P536">
            <v>0</v>
          </cell>
          <cell r="Q536">
            <v>50.994</v>
          </cell>
          <cell r="R536">
            <v>0</v>
          </cell>
          <cell r="T536">
            <v>5.099</v>
          </cell>
          <cell r="V536">
            <v>56.093</v>
          </cell>
        </row>
        <row r="537">
          <cell r="D537">
            <v>5</v>
          </cell>
          <cell r="F537" t="str">
            <v>Cajon muestreador y distribuidor flotacion primaria con dos tapones 200m3</v>
          </cell>
          <cell r="G537" t="str">
            <v>ton</v>
          </cell>
          <cell r="H537">
            <v>30</v>
          </cell>
          <cell r="L537">
            <v>0</v>
          </cell>
          <cell r="M537">
            <v>4300</v>
          </cell>
          <cell r="N537">
            <v>1450</v>
          </cell>
          <cell r="P537">
            <v>0</v>
          </cell>
          <cell r="Q537">
            <v>0</v>
          </cell>
          <cell r="R537">
            <v>129</v>
          </cell>
          <cell r="T537">
            <v>43.5</v>
          </cell>
          <cell r="V537">
            <v>172.5</v>
          </cell>
        </row>
        <row r="538">
          <cell r="D538">
            <v>5</v>
          </cell>
          <cell r="F538" t="str">
            <v>Celda de flotación primaria cap=5650 pie3 250 HP</v>
          </cell>
          <cell r="G538" t="str">
            <v>un</v>
          </cell>
          <cell r="H538">
            <v>27</v>
          </cell>
          <cell r="L538">
            <v>240921</v>
          </cell>
          <cell r="N538">
            <v>24092</v>
          </cell>
          <cell r="P538">
            <v>3252.4335</v>
          </cell>
          <cell r="Q538">
            <v>3252.4335</v>
          </cell>
          <cell r="R538">
            <v>0</v>
          </cell>
          <cell r="T538">
            <v>650.484</v>
          </cell>
          <cell r="V538">
            <v>7155.351000000001</v>
          </cell>
        </row>
        <row r="539">
          <cell r="D539">
            <v>5</v>
          </cell>
          <cell r="F539" t="str">
            <v>Grúa portal Biviga 20/8 ton</v>
          </cell>
          <cell r="G539" t="str">
            <v>un</v>
          </cell>
          <cell r="H539">
            <v>1</v>
          </cell>
          <cell r="L539">
            <v>166416</v>
          </cell>
          <cell r="N539">
            <v>16642</v>
          </cell>
          <cell r="P539">
            <v>83.208</v>
          </cell>
          <cell r="Q539">
            <v>83.208</v>
          </cell>
          <cell r="R539">
            <v>0</v>
          </cell>
          <cell r="T539">
            <v>16.642</v>
          </cell>
          <cell r="V539">
            <v>183.058</v>
          </cell>
        </row>
        <row r="540">
          <cell r="D540" t="str">
            <v>CAÑERIAS</v>
          </cell>
        </row>
        <row r="541">
          <cell r="D541">
            <v>6</v>
          </cell>
          <cell r="F541" t="str">
            <v>Global tuberías válvulas y fittings (se aplica 23% equipos mecànicos)</v>
          </cell>
          <cell r="G541" t="str">
            <v>gl</v>
          </cell>
          <cell r="H541">
            <v>1</v>
          </cell>
          <cell r="N541">
            <v>1750683</v>
          </cell>
          <cell r="P541">
            <v>0</v>
          </cell>
          <cell r="Q541">
            <v>0</v>
          </cell>
          <cell r="R541">
            <v>0</v>
          </cell>
          <cell r="T541">
            <v>1750.683</v>
          </cell>
          <cell r="V541">
            <v>1750.683</v>
          </cell>
        </row>
        <row r="542">
          <cell r="D542" t="str">
            <v>ELECTRICIDAD</v>
          </cell>
        </row>
        <row r="543">
          <cell r="D543">
            <v>7</v>
          </cell>
          <cell r="F543" t="str">
            <v>Global equipos eléctricos (se aplica 14% equipos mecánicos)</v>
          </cell>
          <cell r="G543" t="str">
            <v>gl</v>
          </cell>
          <cell r="H543">
            <v>1</v>
          </cell>
          <cell r="N543">
            <v>1065633</v>
          </cell>
          <cell r="P543">
            <v>0</v>
          </cell>
          <cell r="Q543">
            <v>0</v>
          </cell>
          <cell r="R543">
            <v>0</v>
          </cell>
          <cell r="T543">
            <v>1065.633</v>
          </cell>
          <cell r="V543">
            <v>1065.633</v>
          </cell>
        </row>
        <row r="544">
          <cell r="E544" t="str">
            <v>FLOTACION PRIMARIA</v>
          </cell>
          <cell r="P544">
            <v>3335.6415</v>
          </cell>
          <cell r="Q544">
            <v>3427.2495000000004</v>
          </cell>
          <cell r="R544">
            <v>249.17499999999998</v>
          </cell>
          <cell r="S544">
            <v>0</v>
          </cell>
          <cell r="T544">
            <v>4990.3569</v>
          </cell>
          <cell r="V544">
            <v>12002.422900000003</v>
          </cell>
        </row>
        <row r="548">
          <cell r="D548" t="str">
            <v>EXCAVACIONES Y RELLENOS</v>
          </cell>
        </row>
        <row r="549">
          <cell r="D549">
            <v>1</v>
          </cell>
          <cell r="F549" t="str">
            <v>Excavaciones</v>
          </cell>
          <cell r="G549" t="str">
            <v>m3</v>
          </cell>
          <cell r="H549">
            <v>94.8</v>
          </cell>
          <cell r="N549">
            <v>11</v>
          </cell>
          <cell r="P549">
            <v>0</v>
          </cell>
          <cell r="Q549">
            <v>0</v>
          </cell>
          <cell r="T549">
            <v>1.0428</v>
          </cell>
          <cell r="V549">
            <v>1.0428</v>
          </cell>
        </row>
        <row r="550">
          <cell r="D550">
            <v>1</v>
          </cell>
          <cell r="F550" t="str">
            <v>Excavación estructural en terreno duro</v>
          </cell>
          <cell r="G550" t="str">
            <v>m3</v>
          </cell>
          <cell r="H550">
            <v>909.6</v>
          </cell>
          <cell r="N550">
            <v>53</v>
          </cell>
          <cell r="P550">
            <v>0</v>
          </cell>
          <cell r="Q550">
            <v>0</v>
          </cell>
          <cell r="T550">
            <v>48.208800000000004</v>
          </cell>
          <cell r="V550">
            <v>48.208800000000004</v>
          </cell>
        </row>
        <row r="551">
          <cell r="D551" t="str">
            <v>HORMIGONES</v>
          </cell>
        </row>
        <row r="552">
          <cell r="D552">
            <v>2</v>
          </cell>
          <cell r="F552" t="str">
            <v>Hormigon armado         </v>
          </cell>
          <cell r="G552" t="str">
            <v>m3</v>
          </cell>
          <cell r="H552">
            <v>2472.5</v>
          </cell>
          <cell r="N552">
            <v>503</v>
          </cell>
          <cell r="P552">
            <v>0</v>
          </cell>
          <cell r="Q552">
            <v>0</v>
          </cell>
          <cell r="T552">
            <v>1243.6675</v>
          </cell>
          <cell r="V552">
            <v>1243.6675</v>
          </cell>
        </row>
        <row r="553">
          <cell r="D553" t="str">
            <v>ESTRUCTURAS METALICAS</v>
          </cell>
        </row>
        <row r="554">
          <cell r="D554">
            <v>3</v>
          </cell>
          <cell r="F554" t="str">
            <v>Estructuras metálicas </v>
          </cell>
          <cell r="G554" t="str">
            <v>ton</v>
          </cell>
          <cell r="H554">
            <v>570.4</v>
          </cell>
          <cell r="M554">
            <v>1900</v>
          </cell>
          <cell r="N554">
            <v>870</v>
          </cell>
          <cell r="P554">
            <v>0</v>
          </cell>
          <cell r="Q554">
            <v>0</v>
          </cell>
          <cell r="R554">
            <v>1083.76</v>
          </cell>
          <cell r="T554">
            <v>496.248</v>
          </cell>
          <cell r="V554">
            <v>1580.008</v>
          </cell>
        </row>
        <row r="555">
          <cell r="D555" t="str">
            <v>MECANICA</v>
          </cell>
        </row>
        <row r="556">
          <cell r="D556">
            <v>5</v>
          </cell>
          <cell r="F556" t="str">
            <v>Celda de flotación de barrido cap=4.500 pie 3 200 HP</v>
          </cell>
          <cell r="G556" t="str">
            <v>un</v>
          </cell>
          <cell r="H556">
            <v>4</v>
          </cell>
          <cell r="L556">
            <v>209376</v>
          </cell>
          <cell r="N556">
            <v>20938</v>
          </cell>
          <cell r="P556">
            <v>418.752</v>
          </cell>
          <cell r="Q556">
            <v>418.752</v>
          </cell>
          <cell r="R556">
            <v>0</v>
          </cell>
          <cell r="T556">
            <v>83.752</v>
          </cell>
          <cell r="V556">
            <v>921.256</v>
          </cell>
        </row>
        <row r="557">
          <cell r="D557" t="str">
            <v>CAÑERIAS</v>
          </cell>
        </row>
        <row r="558">
          <cell r="D558">
            <v>6</v>
          </cell>
          <cell r="F558" t="str">
            <v>Global tuberías válvulas y fittings (se aplica 23% equipos mecànicos)</v>
          </cell>
          <cell r="G558" t="str">
            <v>gl</v>
          </cell>
          <cell r="H558">
            <v>1</v>
          </cell>
          <cell r="N558">
            <v>211892</v>
          </cell>
          <cell r="P558">
            <v>0</v>
          </cell>
          <cell r="Q558">
            <v>0</v>
          </cell>
          <cell r="R558">
            <v>0</v>
          </cell>
          <cell r="T558">
            <v>211.892</v>
          </cell>
          <cell r="V558">
            <v>211.892</v>
          </cell>
        </row>
        <row r="559">
          <cell r="D559" t="str">
            <v>ELECTRICIDAD</v>
          </cell>
        </row>
        <row r="560">
          <cell r="D560">
            <v>7</v>
          </cell>
          <cell r="F560" t="str">
            <v>Global equipos eléctricos (se aplica 14% equipos mecánicos)</v>
          </cell>
          <cell r="G560" t="str">
            <v>gl</v>
          </cell>
          <cell r="H560">
            <v>1</v>
          </cell>
          <cell r="N560">
            <v>128978</v>
          </cell>
          <cell r="P560">
            <v>0</v>
          </cell>
          <cell r="Q560">
            <v>0</v>
          </cell>
          <cell r="R560">
            <v>0</v>
          </cell>
          <cell r="T560">
            <v>128.978</v>
          </cell>
          <cell r="V560">
            <v>128.978</v>
          </cell>
        </row>
        <row r="561">
          <cell r="E561" t="str">
            <v>FLOTACION DE BARRIDO</v>
          </cell>
          <cell r="P561">
            <v>418.752</v>
          </cell>
          <cell r="Q561">
            <v>418.752</v>
          </cell>
          <cell r="R561">
            <v>1083.76</v>
          </cell>
          <cell r="S561">
            <v>0</v>
          </cell>
          <cell r="T561">
            <v>2213.7891</v>
          </cell>
          <cell r="V561">
            <v>4135.053099999999</v>
          </cell>
        </row>
        <row r="565">
          <cell r="D565" t="str">
            <v>EXCAVACIONES Y RELLENOS</v>
          </cell>
        </row>
        <row r="566">
          <cell r="D566">
            <v>1</v>
          </cell>
          <cell r="F566" t="str">
            <v>Excavaciones</v>
          </cell>
          <cell r="G566" t="str">
            <v>m3</v>
          </cell>
          <cell r="H566">
            <v>278.4</v>
          </cell>
          <cell r="N566">
            <v>11</v>
          </cell>
          <cell r="P566">
            <v>0</v>
          </cell>
          <cell r="Q566">
            <v>0</v>
          </cell>
          <cell r="T566">
            <v>3.0624</v>
          </cell>
          <cell r="V566">
            <v>3.0624</v>
          </cell>
        </row>
        <row r="567">
          <cell r="D567" t="str">
            <v>HORMIGONES</v>
          </cell>
        </row>
        <row r="568">
          <cell r="D568">
            <v>2</v>
          </cell>
          <cell r="F568" t="str">
            <v>Hormigon armado   </v>
          </cell>
          <cell r="G568" t="str">
            <v>m3</v>
          </cell>
          <cell r="H568">
            <v>212.74999999999997</v>
          </cell>
          <cell r="N568">
            <v>503</v>
          </cell>
          <cell r="P568">
            <v>0</v>
          </cell>
          <cell r="Q568">
            <v>0</v>
          </cell>
          <cell r="T568">
            <v>107.01324999999999</v>
          </cell>
          <cell r="V568">
            <v>107.01324999999999</v>
          </cell>
        </row>
        <row r="569">
          <cell r="D569" t="str">
            <v>ESTRUCTURAS METALICAS</v>
          </cell>
        </row>
        <row r="570">
          <cell r="D570">
            <v>3</v>
          </cell>
          <cell r="F570" t="str">
            <v>Estructuras metálicas  </v>
          </cell>
          <cell r="G570" t="str">
            <v>ton</v>
          </cell>
          <cell r="H570">
            <v>98.89999999999999</v>
          </cell>
          <cell r="M570">
            <v>1900</v>
          </cell>
          <cell r="N570">
            <v>870</v>
          </cell>
          <cell r="P570">
            <v>0</v>
          </cell>
          <cell r="Q570">
            <v>0</v>
          </cell>
          <cell r="R570">
            <v>187.90999999999997</v>
          </cell>
          <cell r="T570">
            <v>86.04299999999999</v>
          </cell>
          <cell r="V570">
            <v>273.953</v>
          </cell>
        </row>
        <row r="571">
          <cell r="D571" t="str">
            <v>MECANICA</v>
          </cell>
        </row>
        <row r="572">
          <cell r="D572">
            <v>5</v>
          </cell>
          <cell r="F572" t="str">
            <v>Batería de 30 ciclones cónicos tipo D20-LB</v>
          </cell>
          <cell r="G572" t="str">
            <v>un</v>
          </cell>
          <cell r="H572">
            <v>1</v>
          </cell>
          <cell r="L572">
            <v>379936</v>
          </cell>
          <cell r="N572">
            <v>37994</v>
          </cell>
          <cell r="P572">
            <v>379.936</v>
          </cell>
          <cell r="Q572">
            <v>0</v>
          </cell>
          <cell r="R572">
            <v>0</v>
          </cell>
          <cell r="T572">
            <v>37.994</v>
          </cell>
          <cell r="V572">
            <v>417.92999999999995</v>
          </cell>
        </row>
        <row r="573">
          <cell r="D573">
            <v>5</v>
          </cell>
          <cell r="F573" t="str">
            <v>Bomba alimentacion molino remol. Tipo centrof.horiz.12"x10" 100HP</v>
          </cell>
          <cell r="G573" t="str">
            <v>un</v>
          </cell>
          <cell r="H573">
            <v>1</v>
          </cell>
          <cell r="L573">
            <v>20621</v>
          </cell>
          <cell r="N573">
            <v>2062</v>
          </cell>
          <cell r="P573">
            <v>0</v>
          </cell>
          <cell r="Q573">
            <v>20.621</v>
          </cell>
          <cell r="R573">
            <v>0</v>
          </cell>
          <cell r="T573">
            <v>2.062</v>
          </cell>
          <cell r="V573">
            <v>22.683</v>
          </cell>
        </row>
        <row r="574">
          <cell r="D574">
            <v>5</v>
          </cell>
          <cell r="F574" t="str">
            <v>Bomba alimentacion molino remol. Primaria Tipo centrof.horiz.12"x10" 100HP</v>
          </cell>
          <cell r="G574" t="str">
            <v>un</v>
          </cell>
          <cell r="H574">
            <v>2</v>
          </cell>
          <cell r="L574">
            <v>20621</v>
          </cell>
          <cell r="N574">
            <v>2062</v>
          </cell>
          <cell r="P574">
            <v>0</v>
          </cell>
          <cell r="Q574">
            <v>41.242</v>
          </cell>
          <cell r="R574">
            <v>0</v>
          </cell>
          <cell r="T574">
            <v>4.124</v>
          </cell>
          <cell r="V574">
            <v>45.366</v>
          </cell>
        </row>
        <row r="575">
          <cell r="D575">
            <v>5</v>
          </cell>
          <cell r="F575" t="str">
            <v>Molino de remolienda primaria tipo vertical 1.250 HP</v>
          </cell>
          <cell r="G575" t="str">
            <v>un</v>
          </cell>
          <cell r="H575">
            <v>1</v>
          </cell>
          <cell r="L575">
            <v>1690941</v>
          </cell>
          <cell r="N575">
            <v>169094</v>
          </cell>
          <cell r="P575">
            <v>0</v>
          </cell>
          <cell r="Q575">
            <v>1690.941</v>
          </cell>
          <cell r="R575">
            <v>0</v>
          </cell>
          <cell r="T575">
            <v>169.094</v>
          </cell>
          <cell r="V575">
            <v>1860.035</v>
          </cell>
        </row>
        <row r="576">
          <cell r="D576">
            <v>5</v>
          </cell>
          <cell r="F576" t="str">
            <v>Cajón alimentación molino remolienda primaria vol.útil=15 m3</v>
          </cell>
          <cell r="G576" t="str">
            <v>ton</v>
          </cell>
          <cell r="H576">
            <v>5</v>
          </cell>
          <cell r="M576">
            <v>4300</v>
          </cell>
          <cell r="N576">
            <v>1450</v>
          </cell>
          <cell r="P576">
            <v>0</v>
          </cell>
          <cell r="Q576">
            <v>0</v>
          </cell>
          <cell r="R576">
            <v>21.5</v>
          </cell>
          <cell r="T576">
            <v>7.25</v>
          </cell>
          <cell r="V576">
            <v>28.75</v>
          </cell>
        </row>
        <row r="577">
          <cell r="D577">
            <v>5</v>
          </cell>
          <cell r="F577" t="str">
            <v>Cajón distribuidor con dos tapones cap 45m3</v>
          </cell>
          <cell r="G577" t="str">
            <v>ton</v>
          </cell>
          <cell r="H577">
            <v>1</v>
          </cell>
          <cell r="M577">
            <v>4300</v>
          </cell>
          <cell r="N577">
            <v>1450</v>
          </cell>
          <cell r="P577">
            <v>0</v>
          </cell>
          <cell r="Q577">
            <v>0</v>
          </cell>
          <cell r="R577">
            <v>4.3</v>
          </cell>
          <cell r="T577">
            <v>1.45</v>
          </cell>
          <cell r="V577">
            <v>5.75</v>
          </cell>
        </row>
        <row r="578">
          <cell r="D578" t="str">
            <v>CAÑERIAS</v>
          </cell>
        </row>
        <row r="579">
          <cell r="D579">
            <v>6</v>
          </cell>
          <cell r="F579" t="str">
            <v>Global tuberías válvulas y fittings (se aplica 23% equipos mecànicos)</v>
          </cell>
          <cell r="G579" t="str">
            <v>gl</v>
          </cell>
          <cell r="H579">
            <v>1</v>
          </cell>
          <cell r="N579">
            <v>547518</v>
          </cell>
          <cell r="P579">
            <v>0</v>
          </cell>
          <cell r="Q579">
            <v>0</v>
          </cell>
          <cell r="R579">
            <v>0</v>
          </cell>
          <cell r="T579">
            <v>547.518</v>
          </cell>
          <cell r="V579">
            <v>547.518</v>
          </cell>
        </row>
        <row r="580">
          <cell r="D580" t="str">
            <v>ELECTRICIDAD</v>
          </cell>
        </row>
        <row r="581">
          <cell r="D581">
            <v>7</v>
          </cell>
          <cell r="F581" t="str">
            <v>Global equipos eléctricos (se aplica 14% equipos mecánicos)</v>
          </cell>
          <cell r="G581" t="str">
            <v>gl</v>
          </cell>
          <cell r="H581">
            <v>1</v>
          </cell>
          <cell r="N581">
            <v>333272</v>
          </cell>
          <cell r="P581">
            <v>0</v>
          </cell>
          <cell r="Q581">
            <v>0</v>
          </cell>
          <cell r="R581">
            <v>0</v>
          </cell>
          <cell r="T581">
            <v>333.272</v>
          </cell>
          <cell r="V581">
            <v>333.272</v>
          </cell>
        </row>
        <row r="582">
          <cell r="E582" t="str">
            <v>REMOLIENDA PRIMARIA</v>
          </cell>
          <cell r="P582">
            <v>379.936</v>
          </cell>
          <cell r="Q582">
            <v>1752.804</v>
          </cell>
          <cell r="R582">
            <v>213.70999999999998</v>
          </cell>
          <cell r="S582">
            <v>0</v>
          </cell>
          <cell r="T582">
            <v>1298.88265</v>
          </cell>
          <cell r="V582">
            <v>3645.33265</v>
          </cell>
        </row>
        <row r="586">
          <cell r="D586" t="str">
            <v>EXCAVACIONES Y RELLENOS</v>
          </cell>
        </row>
        <row r="587">
          <cell r="D587">
            <v>1</v>
          </cell>
          <cell r="F587" t="str">
            <v>Excavación estructural en terreno duro</v>
          </cell>
          <cell r="G587" t="str">
            <v>m3</v>
          </cell>
          <cell r="H587">
            <v>134.4</v>
          </cell>
          <cell r="N587">
            <v>53</v>
          </cell>
          <cell r="P587">
            <v>0</v>
          </cell>
          <cell r="Q587">
            <v>0</v>
          </cell>
          <cell r="T587">
            <v>7.123200000000001</v>
          </cell>
          <cell r="V587">
            <v>7.123200000000001</v>
          </cell>
        </row>
        <row r="588">
          <cell r="D588" t="str">
            <v>HORMIGONES</v>
          </cell>
        </row>
        <row r="589">
          <cell r="D589">
            <v>2</v>
          </cell>
          <cell r="F589" t="str">
            <v>Hormigon armado   </v>
          </cell>
          <cell r="G589" t="str">
            <v>m3</v>
          </cell>
          <cell r="H589">
            <v>261.04999999999995</v>
          </cell>
          <cell r="N589">
            <v>503</v>
          </cell>
          <cell r="P589">
            <v>0</v>
          </cell>
          <cell r="Q589">
            <v>0</v>
          </cell>
          <cell r="T589">
            <v>131.30814999999996</v>
          </cell>
          <cell r="V589">
            <v>131.30814999999996</v>
          </cell>
        </row>
        <row r="590">
          <cell r="D590" t="str">
            <v>ESTRUCTURAS METALICAS</v>
          </cell>
        </row>
        <row r="591">
          <cell r="D591">
            <v>3</v>
          </cell>
          <cell r="F591" t="str">
            <v>Estructuras metálicas  </v>
          </cell>
          <cell r="G591" t="str">
            <v>ton</v>
          </cell>
          <cell r="H591">
            <v>78.19999999999999</v>
          </cell>
          <cell r="M591">
            <v>1900</v>
          </cell>
          <cell r="N591">
            <v>870</v>
          </cell>
          <cell r="P591">
            <v>0</v>
          </cell>
          <cell r="Q591">
            <v>0</v>
          </cell>
          <cell r="R591">
            <v>148.57999999999998</v>
          </cell>
          <cell r="T591">
            <v>68.03399999999999</v>
          </cell>
          <cell r="V591">
            <v>216.61399999999998</v>
          </cell>
        </row>
        <row r="592">
          <cell r="D592" t="str">
            <v>MECANICA</v>
          </cell>
        </row>
        <row r="593">
          <cell r="D593">
            <v>5</v>
          </cell>
          <cell r="F593" t="str">
            <v>Cajón distrib.flotación 1ra. limpieza de 12 salidas con tapones</v>
          </cell>
          <cell r="G593" t="str">
            <v>ton</v>
          </cell>
          <cell r="H593">
            <v>1</v>
          </cell>
          <cell r="M593">
            <v>4300</v>
          </cell>
          <cell r="N593">
            <v>1450</v>
          </cell>
          <cell r="P593">
            <v>0</v>
          </cell>
          <cell r="Q593">
            <v>0</v>
          </cell>
          <cell r="R593">
            <v>4.3</v>
          </cell>
          <cell r="T593">
            <v>1.45</v>
          </cell>
          <cell r="V593">
            <v>5.75</v>
          </cell>
        </row>
        <row r="594">
          <cell r="D594">
            <v>5</v>
          </cell>
          <cell r="F594" t="str">
            <v>celda columna de flotación 1ra limpieza 4m diámetro x 14 m alto</v>
          </cell>
          <cell r="G594" t="str">
            <v>un</v>
          </cell>
          <cell r="H594">
            <v>3</v>
          </cell>
          <cell r="L594">
            <v>188850</v>
          </cell>
          <cell r="N594">
            <v>18885</v>
          </cell>
          <cell r="P594">
            <v>283.275</v>
          </cell>
          <cell r="Q594">
            <v>283.275</v>
          </cell>
          <cell r="R594">
            <v>0</v>
          </cell>
          <cell r="T594">
            <v>56.655</v>
          </cell>
          <cell r="V594">
            <v>623.2049999999999</v>
          </cell>
        </row>
        <row r="595">
          <cell r="D595">
            <v>5</v>
          </cell>
          <cell r="F595" t="str">
            <v>Compresor de aire celdas de columna</v>
          </cell>
          <cell r="G595" t="str">
            <v>un</v>
          </cell>
          <cell r="H595">
            <v>1</v>
          </cell>
          <cell r="L595">
            <v>212289</v>
          </cell>
          <cell r="N595">
            <v>21229</v>
          </cell>
          <cell r="P595">
            <v>0</v>
          </cell>
          <cell r="Q595">
            <v>212.289</v>
          </cell>
          <cell r="R595">
            <v>0</v>
          </cell>
          <cell r="T595">
            <v>21.229</v>
          </cell>
          <cell r="V595">
            <v>233.51799999999997</v>
          </cell>
        </row>
        <row r="596">
          <cell r="D596" t="str">
            <v>CAÑERIAS</v>
          </cell>
        </row>
        <row r="597">
          <cell r="D597">
            <v>6</v>
          </cell>
          <cell r="F597" t="str">
            <v>Global tuberías válvulas y fittings (se aplica 23% equipos mecànicos)</v>
          </cell>
          <cell r="G597" t="str">
            <v>gl</v>
          </cell>
          <cell r="H597">
            <v>1</v>
          </cell>
          <cell r="N597">
            <v>198369</v>
          </cell>
          <cell r="P597">
            <v>0</v>
          </cell>
          <cell r="Q597">
            <v>0</v>
          </cell>
          <cell r="R597">
            <v>0</v>
          </cell>
          <cell r="T597">
            <v>198.369</v>
          </cell>
          <cell r="V597">
            <v>198.369</v>
          </cell>
        </row>
        <row r="598">
          <cell r="D598" t="str">
            <v>ELECTRICIDAD</v>
          </cell>
        </row>
        <row r="599">
          <cell r="D599">
            <v>7</v>
          </cell>
          <cell r="F599" t="str">
            <v>Global equipos eléctricos (se aplica 14% equipos mecánicos)</v>
          </cell>
          <cell r="G599" t="str">
            <v>gl</v>
          </cell>
          <cell r="H599">
            <v>1</v>
          </cell>
          <cell r="N599">
            <v>120746</v>
          </cell>
          <cell r="P599">
            <v>0</v>
          </cell>
          <cell r="Q599">
            <v>0</v>
          </cell>
          <cell r="R599">
            <v>0</v>
          </cell>
          <cell r="T599">
            <v>120.746</v>
          </cell>
          <cell r="V599">
            <v>120.746</v>
          </cell>
        </row>
        <row r="600">
          <cell r="E600" t="str">
            <v>FLOTACION PRIMERA LIMPIEZA</v>
          </cell>
          <cell r="P600">
            <v>283.275</v>
          </cell>
          <cell r="Q600">
            <v>495.56399999999996</v>
          </cell>
          <cell r="R600">
            <v>152.88</v>
          </cell>
          <cell r="S600">
            <v>0</v>
          </cell>
          <cell r="T600">
            <v>604.9143499999999</v>
          </cell>
          <cell r="V600">
            <v>1536.6333499999998</v>
          </cell>
        </row>
        <row r="604">
          <cell r="D604" t="str">
            <v>EXCAVACIONES Y RELLENOS</v>
          </cell>
        </row>
        <row r="605">
          <cell r="D605">
            <v>1</v>
          </cell>
          <cell r="F605" t="str">
            <v>Excavación estructural en terreno duro</v>
          </cell>
          <cell r="G605" t="str">
            <v>m3</v>
          </cell>
          <cell r="H605">
            <v>104.39999999999999</v>
          </cell>
          <cell r="N605">
            <v>53</v>
          </cell>
          <cell r="P605">
            <v>0</v>
          </cell>
          <cell r="Q605">
            <v>0</v>
          </cell>
          <cell r="T605">
            <v>5.5332</v>
          </cell>
          <cell r="V605">
            <v>5.5332</v>
          </cell>
        </row>
        <row r="606">
          <cell r="D606" t="str">
            <v>HORMIGONES</v>
          </cell>
        </row>
        <row r="607">
          <cell r="D607">
            <v>2</v>
          </cell>
          <cell r="F607" t="str">
            <v>Hormigon armado   </v>
          </cell>
          <cell r="G607" t="str">
            <v>m3</v>
          </cell>
          <cell r="H607">
            <v>186.29999999999998</v>
          </cell>
          <cell r="N607">
            <v>503</v>
          </cell>
          <cell r="P607">
            <v>0</v>
          </cell>
          <cell r="Q607">
            <v>0</v>
          </cell>
          <cell r="T607">
            <v>93.7089</v>
          </cell>
          <cell r="V607">
            <v>93.7089</v>
          </cell>
        </row>
        <row r="608">
          <cell r="D608" t="str">
            <v>ESTRUCTURAS METALICAS</v>
          </cell>
        </row>
        <row r="609">
          <cell r="D609">
            <v>3</v>
          </cell>
          <cell r="F609" t="str">
            <v>Estructuras metálicas  </v>
          </cell>
          <cell r="G609" t="str">
            <v>ton</v>
          </cell>
          <cell r="H609">
            <v>51.74999999999999</v>
          </cell>
          <cell r="M609">
            <v>1900</v>
          </cell>
          <cell r="N609">
            <v>870</v>
          </cell>
          <cell r="P609">
            <v>0</v>
          </cell>
          <cell r="Q609">
            <v>0</v>
          </cell>
          <cell r="R609">
            <v>98.32499999999999</v>
          </cell>
          <cell r="T609">
            <v>45.022499999999994</v>
          </cell>
          <cell r="V609">
            <v>143.34749999999997</v>
          </cell>
        </row>
        <row r="610">
          <cell r="D610" t="str">
            <v>MECANICA</v>
          </cell>
        </row>
        <row r="611">
          <cell r="D611">
            <v>5</v>
          </cell>
          <cell r="F611" t="str">
            <v>Repotenciamiento Bba alimentación flotación 2da limpieza a motor 450HP</v>
          </cell>
          <cell r="G611" t="str">
            <v>un</v>
          </cell>
          <cell r="H611">
            <v>1</v>
          </cell>
          <cell r="L611">
            <v>27659</v>
          </cell>
          <cell r="N611">
            <v>2766</v>
          </cell>
          <cell r="P611">
            <v>0</v>
          </cell>
          <cell r="Q611">
            <v>27.659</v>
          </cell>
          <cell r="R611">
            <v>0</v>
          </cell>
          <cell r="T611">
            <v>2.766</v>
          </cell>
          <cell r="V611">
            <v>30.424999999999997</v>
          </cell>
        </row>
        <row r="612">
          <cell r="D612" t="str">
            <v>CAÑERIAS</v>
          </cell>
        </row>
        <row r="613">
          <cell r="D613">
            <v>6</v>
          </cell>
          <cell r="F613" t="str">
            <v>Global tuberías válvulas y fittings (se aplica 23% equipos mecànicos)</v>
          </cell>
          <cell r="G613" t="str">
            <v>gl</v>
          </cell>
          <cell r="H613">
            <v>1</v>
          </cell>
          <cell r="N613">
            <v>6998</v>
          </cell>
          <cell r="P613">
            <v>0</v>
          </cell>
          <cell r="Q613">
            <v>0</v>
          </cell>
          <cell r="R613">
            <v>0</v>
          </cell>
          <cell r="T613">
            <v>6.998</v>
          </cell>
          <cell r="V613">
            <v>6.998</v>
          </cell>
        </row>
        <row r="614">
          <cell r="D614" t="str">
            <v>ELECTRICIDAD</v>
          </cell>
        </row>
        <row r="615">
          <cell r="D615">
            <v>7</v>
          </cell>
          <cell r="F615" t="str">
            <v>Global equipos eléctricos (se aplica 14% equipos mecánicos)</v>
          </cell>
          <cell r="G615" t="str">
            <v>gl</v>
          </cell>
          <cell r="H615">
            <v>1</v>
          </cell>
          <cell r="N615">
            <v>980</v>
          </cell>
          <cell r="P615">
            <v>0</v>
          </cell>
          <cell r="Q615">
            <v>0</v>
          </cell>
          <cell r="R615">
            <v>0</v>
          </cell>
          <cell r="T615">
            <v>0.98</v>
          </cell>
          <cell r="V615">
            <v>0.98</v>
          </cell>
        </row>
        <row r="616">
          <cell r="E616" t="str">
            <v>REMOLIENDA SECUNDARIA</v>
          </cell>
          <cell r="P616">
            <v>0</v>
          </cell>
          <cell r="Q616">
            <v>27.659</v>
          </cell>
          <cell r="R616">
            <v>98.32499999999999</v>
          </cell>
          <cell r="S616">
            <v>0</v>
          </cell>
          <cell r="T616">
            <v>155.00859999999994</v>
          </cell>
          <cell r="V616">
            <v>280.9926</v>
          </cell>
        </row>
        <row r="620">
          <cell r="D620" t="str">
            <v>EXCAVACIONES Y RELLENOS</v>
          </cell>
        </row>
        <row r="621">
          <cell r="D621">
            <v>1</v>
          </cell>
          <cell r="F621" t="str">
            <v>Excavaciónes</v>
          </cell>
          <cell r="G621" t="str">
            <v>m3</v>
          </cell>
          <cell r="H621">
            <v>259.2</v>
          </cell>
          <cell r="N621">
            <v>11</v>
          </cell>
          <cell r="P621">
            <v>0</v>
          </cell>
          <cell r="Q621">
            <v>0</v>
          </cell>
          <cell r="T621">
            <v>2.8512</v>
          </cell>
          <cell r="V621">
            <v>2.8512</v>
          </cell>
        </row>
        <row r="622">
          <cell r="D622" t="str">
            <v>HORMIGONES</v>
          </cell>
        </row>
        <row r="623">
          <cell r="D623">
            <v>2</v>
          </cell>
          <cell r="F623" t="str">
            <v>Hormigon armado   </v>
          </cell>
          <cell r="G623" t="str">
            <v>m3</v>
          </cell>
          <cell r="H623">
            <v>217.35</v>
          </cell>
          <cell r="N623">
            <v>503</v>
          </cell>
          <cell r="P623">
            <v>0</v>
          </cell>
          <cell r="Q623">
            <v>0</v>
          </cell>
          <cell r="T623">
            <v>109.32705</v>
          </cell>
          <cell r="V623">
            <v>109.32705</v>
          </cell>
        </row>
        <row r="624">
          <cell r="D624" t="str">
            <v>ESTRUCTURAS METALICAS</v>
          </cell>
        </row>
        <row r="625">
          <cell r="D625">
            <v>3</v>
          </cell>
          <cell r="F625" t="str">
            <v>Estructuras metálicas  </v>
          </cell>
          <cell r="G625" t="str">
            <v>ton</v>
          </cell>
          <cell r="H625">
            <v>25.299999999999997</v>
          </cell>
          <cell r="M625">
            <v>1900</v>
          </cell>
          <cell r="N625">
            <v>870</v>
          </cell>
          <cell r="P625">
            <v>0</v>
          </cell>
          <cell r="Q625">
            <v>0</v>
          </cell>
          <cell r="R625">
            <v>48.06999999999999</v>
          </cell>
          <cell r="T625">
            <v>22.010999999999996</v>
          </cell>
          <cell r="V625">
            <v>70.08099999999999</v>
          </cell>
        </row>
        <row r="626">
          <cell r="D626" t="str">
            <v>MECANICA</v>
          </cell>
        </row>
        <row r="627">
          <cell r="D627">
            <v>5</v>
          </cell>
          <cell r="F627" t="str">
            <v>Celda columna de flotacion 2da limpieza 4m diámetro x 14 de alto</v>
          </cell>
          <cell r="G627" t="str">
            <v>un</v>
          </cell>
          <cell r="H627">
            <v>1</v>
          </cell>
          <cell r="L627">
            <v>188850</v>
          </cell>
          <cell r="N627">
            <v>18885</v>
          </cell>
          <cell r="P627">
            <v>94.425</v>
          </cell>
          <cell r="Q627">
            <v>94.425</v>
          </cell>
          <cell r="R627">
            <v>0</v>
          </cell>
          <cell r="T627">
            <v>18.885</v>
          </cell>
          <cell r="V627">
            <v>207.73499999999999</v>
          </cell>
        </row>
        <row r="628">
          <cell r="D628" t="str">
            <v>CAÑERIAS</v>
          </cell>
        </row>
        <row r="629">
          <cell r="D629">
            <v>6</v>
          </cell>
          <cell r="F629" t="str">
            <v>Global tuberías válvulas y fittings (se aplica 23% equipos mecànicos)</v>
          </cell>
          <cell r="G629" t="str">
            <v>gl</v>
          </cell>
          <cell r="H629">
            <v>1</v>
          </cell>
          <cell r="N629">
            <v>47779</v>
          </cell>
          <cell r="P629">
            <v>0</v>
          </cell>
          <cell r="Q629">
            <v>0</v>
          </cell>
          <cell r="R629">
            <v>0</v>
          </cell>
          <cell r="T629">
            <v>47.779</v>
          </cell>
          <cell r="V629">
            <v>47.779</v>
          </cell>
        </row>
        <row r="630">
          <cell r="D630" t="str">
            <v>ELECTRICIDAD</v>
          </cell>
        </row>
        <row r="631">
          <cell r="D631">
            <v>7</v>
          </cell>
          <cell r="F631" t="str">
            <v>Global equipos eléctricos (se aplica 14% equipos mecánicos)</v>
          </cell>
          <cell r="G631" t="str">
            <v>gl</v>
          </cell>
          <cell r="H631">
            <v>1</v>
          </cell>
          <cell r="N631">
            <v>29083</v>
          </cell>
          <cell r="P631">
            <v>0</v>
          </cell>
          <cell r="Q631">
            <v>0</v>
          </cell>
          <cell r="R631">
            <v>0</v>
          </cell>
          <cell r="T631">
            <v>29.083</v>
          </cell>
          <cell r="V631">
            <v>29.083</v>
          </cell>
        </row>
        <row r="632">
          <cell r="E632" t="str">
            <v>FLOTACION SEGUNDA LIMPIEZA</v>
          </cell>
          <cell r="P632">
            <v>94.425</v>
          </cell>
          <cell r="Q632">
            <v>94.425</v>
          </cell>
          <cell r="R632">
            <v>48.06999999999999</v>
          </cell>
          <cell r="S632">
            <v>0</v>
          </cell>
          <cell r="T632">
            <v>229.93625</v>
          </cell>
          <cell r="V632">
            <v>466.85624999999993</v>
          </cell>
        </row>
        <row r="633">
          <cell r="E633" t="str">
            <v>FLOTACION</v>
          </cell>
          <cell r="P633">
            <v>4512.0295</v>
          </cell>
          <cell r="Q633">
            <v>6216.4535000000005</v>
          </cell>
          <cell r="R633">
            <v>1845.92</v>
          </cell>
          <cell r="S633">
            <v>0</v>
          </cell>
          <cell r="T633">
            <v>9492.88785</v>
          </cell>
          <cell r="V633">
            <v>22067.290850000005</v>
          </cell>
        </row>
        <row r="638">
          <cell r="D638" t="str">
            <v>EXCAVACIONES Y RELLENOS</v>
          </cell>
        </row>
        <row r="639">
          <cell r="D639">
            <v>1</v>
          </cell>
          <cell r="F639" t="str">
            <v>Excavaciones</v>
          </cell>
          <cell r="G639" t="str">
            <v>m3</v>
          </cell>
          <cell r="H639">
            <v>302.4</v>
          </cell>
          <cell r="N639">
            <v>11</v>
          </cell>
          <cell r="P639">
            <v>0</v>
          </cell>
          <cell r="Q639">
            <v>0</v>
          </cell>
          <cell r="T639">
            <v>3.3263999999999996</v>
          </cell>
          <cell r="V639">
            <v>3.3263999999999996</v>
          </cell>
        </row>
        <row r="640">
          <cell r="D640" t="str">
            <v>HORMIGONES</v>
          </cell>
        </row>
        <row r="641">
          <cell r="D641">
            <v>2</v>
          </cell>
          <cell r="F641" t="str">
            <v>Hormigon armado   </v>
          </cell>
          <cell r="G641" t="str">
            <v>m3</v>
          </cell>
          <cell r="H641">
            <v>151.79999999999998</v>
          </cell>
          <cell r="N641">
            <v>503</v>
          </cell>
          <cell r="P641">
            <v>0</v>
          </cell>
          <cell r="Q641">
            <v>0</v>
          </cell>
          <cell r="T641">
            <v>76.35539999999999</v>
          </cell>
          <cell r="V641">
            <v>76.35539999999999</v>
          </cell>
        </row>
        <row r="642">
          <cell r="D642" t="str">
            <v>CONSTRUCCIONES VARIAS</v>
          </cell>
        </row>
        <row r="643">
          <cell r="D643">
            <v>4</v>
          </cell>
          <cell r="F643" t="str">
            <v>Ampliación salas eléctricas</v>
          </cell>
          <cell r="G643" t="str">
            <v>m2</v>
          </cell>
          <cell r="H643">
            <v>58.8</v>
          </cell>
          <cell r="N643">
            <v>400</v>
          </cell>
          <cell r="T643">
            <v>23.52</v>
          </cell>
          <cell r="V643">
            <v>23.52</v>
          </cell>
        </row>
        <row r="644">
          <cell r="D644" t="str">
            <v>MECANICA</v>
          </cell>
        </row>
        <row r="645">
          <cell r="D645">
            <v>5</v>
          </cell>
          <cell r="F645" t="str">
            <v>Estanque almacenamiento concebtrado Cu-Mo con meca,agitador Vol útil=1.045m3 75HP</v>
          </cell>
          <cell r="G645" t="str">
            <v>ton</v>
          </cell>
          <cell r="H645">
            <v>45</v>
          </cell>
          <cell r="M645">
            <v>4300</v>
          </cell>
          <cell r="N645">
            <v>1450</v>
          </cell>
          <cell r="P645">
            <v>0</v>
          </cell>
          <cell r="Q645">
            <v>0</v>
          </cell>
          <cell r="R645">
            <v>193.5</v>
          </cell>
          <cell r="T645">
            <v>65.25</v>
          </cell>
          <cell r="V645">
            <v>258.75</v>
          </cell>
        </row>
        <row r="646">
          <cell r="D646">
            <v>5</v>
          </cell>
          <cell r="F646" t="str">
            <v>Agitador 75HP estanque concentrado Cu-Mo 1050 m3</v>
          </cell>
          <cell r="G646" t="str">
            <v>un</v>
          </cell>
          <cell r="H646">
            <v>1</v>
          </cell>
          <cell r="L646">
            <v>63200</v>
          </cell>
          <cell r="N646">
            <v>6320</v>
          </cell>
          <cell r="P646">
            <v>0</v>
          </cell>
          <cell r="Q646">
            <v>63.2</v>
          </cell>
          <cell r="R646">
            <v>0</v>
          </cell>
          <cell r="T646">
            <v>6.32</v>
          </cell>
          <cell r="V646">
            <v>69.52000000000001</v>
          </cell>
        </row>
        <row r="647">
          <cell r="D647">
            <v>5</v>
          </cell>
          <cell r="F647" t="str">
            <v>Motor bomba alimentación planta de moly tipo centrífuga horiz.12"x10" 60HP</v>
          </cell>
          <cell r="G647" t="str">
            <v>un</v>
          </cell>
          <cell r="H647">
            <v>2</v>
          </cell>
          <cell r="L647">
            <v>5378</v>
          </cell>
          <cell r="N647">
            <v>538</v>
          </cell>
          <cell r="P647">
            <v>0</v>
          </cell>
          <cell r="Q647">
            <v>10.756</v>
          </cell>
          <cell r="R647">
            <v>0</v>
          </cell>
          <cell r="T647">
            <v>1.076</v>
          </cell>
          <cell r="V647">
            <v>11.832</v>
          </cell>
        </row>
        <row r="648">
          <cell r="D648" t="str">
            <v>CAÑERIAS</v>
          </cell>
        </row>
        <row r="649">
          <cell r="D649">
            <v>6</v>
          </cell>
          <cell r="F649" t="str">
            <v>Global tuberías válvulas y fittings (se aplica 37.6% equipos mecànicos)</v>
          </cell>
          <cell r="G649" t="str">
            <v>gl</v>
          </cell>
          <cell r="H649">
            <v>1</v>
          </cell>
          <cell r="N649">
            <v>127878</v>
          </cell>
          <cell r="P649">
            <v>0</v>
          </cell>
          <cell r="Q649">
            <v>0</v>
          </cell>
          <cell r="R649">
            <v>0</v>
          </cell>
          <cell r="T649">
            <v>127.878</v>
          </cell>
          <cell r="V649">
            <v>127.878</v>
          </cell>
        </row>
        <row r="650">
          <cell r="D650" t="str">
            <v>ELECTRICIDAD</v>
          </cell>
        </row>
        <row r="651">
          <cell r="D651">
            <v>7</v>
          </cell>
          <cell r="F651" t="str">
            <v>Global equipos eléctricos (se aplica 16.2% equipos mecánicos)</v>
          </cell>
          <cell r="G651" t="str">
            <v>gl</v>
          </cell>
          <cell r="H651">
            <v>1</v>
          </cell>
          <cell r="N651">
            <v>55096</v>
          </cell>
          <cell r="P651">
            <v>0</v>
          </cell>
          <cell r="Q651">
            <v>0</v>
          </cell>
          <cell r="R651">
            <v>0</v>
          </cell>
          <cell r="T651">
            <v>55.096</v>
          </cell>
          <cell r="V651">
            <v>55.096</v>
          </cell>
        </row>
        <row r="652">
          <cell r="E652" t="str">
            <v>ESPESAJE Y ALMACENAMIENTO DE CONCENTRADO Cu-Mo</v>
          </cell>
          <cell r="P652">
            <v>0</v>
          </cell>
          <cell r="Q652">
            <v>73.956</v>
          </cell>
          <cell r="R652">
            <v>193.5</v>
          </cell>
          <cell r="S652">
            <v>0</v>
          </cell>
          <cell r="T652">
            <v>358.8218</v>
          </cell>
          <cell r="V652">
            <v>626.2778000000001</v>
          </cell>
        </row>
        <row r="656">
          <cell r="D656" t="str">
            <v>OBRAS CIVILES GENERALES incluidas en área 351</v>
          </cell>
        </row>
        <row r="657">
          <cell r="D657" t="str">
            <v>MECANICA</v>
          </cell>
        </row>
        <row r="658">
          <cell r="D658">
            <v>5</v>
          </cell>
          <cell r="F658" t="str">
            <v>Estanque almacenamiento concebtrado Cu-Mo con meca,agitador V=20m3</v>
          </cell>
          <cell r="G658" t="str">
            <v>ton</v>
          </cell>
          <cell r="H658">
            <v>45</v>
          </cell>
          <cell r="M658">
            <v>4300</v>
          </cell>
          <cell r="N658">
            <v>1450</v>
          </cell>
          <cell r="P658">
            <v>0</v>
          </cell>
          <cell r="Q658">
            <v>0</v>
          </cell>
          <cell r="R658">
            <v>193.5</v>
          </cell>
          <cell r="T658">
            <v>65.25</v>
          </cell>
          <cell r="V658">
            <v>258.75</v>
          </cell>
        </row>
        <row r="659">
          <cell r="D659" t="str">
            <v>CAÑERIAS</v>
          </cell>
        </row>
        <row r="660">
          <cell r="D660">
            <v>6</v>
          </cell>
          <cell r="F660" t="str">
            <v>Global tuberías válvulas y fittings (se aplica 37,6% equipos mecànicos)</v>
          </cell>
          <cell r="G660" t="str">
            <v>gl</v>
          </cell>
          <cell r="H660">
            <v>1</v>
          </cell>
          <cell r="N660">
            <v>97290</v>
          </cell>
          <cell r="P660">
            <v>0</v>
          </cell>
          <cell r="Q660">
            <v>0</v>
          </cell>
          <cell r="R660">
            <v>0</v>
          </cell>
          <cell r="T660">
            <v>97.29</v>
          </cell>
          <cell r="V660">
            <v>97.29</v>
          </cell>
        </row>
        <row r="661">
          <cell r="D661" t="str">
            <v>ELECTRICIDAD</v>
          </cell>
        </row>
        <row r="662">
          <cell r="D662">
            <v>7</v>
          </cell>
          <cell r="F662" t="str">
            <v>Global equipos eléctricos (se aplica 16.2% equipos mecánicos)</v>
          </cell>
          <cell r="G662" t="str">
            <v>gl</v>
          </cell>
          <cell r="H662">
            <v>1</v>
          </cell>
          <cell r="N662">
            <v>41918</v>
          </cell>
          <cell r="P662">
            <v>0</v>
          </cell>
          <cell r="Q662">
            <v>0</v>
          </cell>
          <cell r="R662">
            <v>0</v>
          </cell>
          <cell r="T662">
            <v>41.918</v>
          </cell>
          <cell r="V662">
            <v>41.918</v>
          </cell>
        </row>
        <row r="663">
          <cell r="E663" t="str">
            <v>ACONDICIONAMIENTO DE CONCENTRADO Cu-Mo</v>
          </cell>
          <cell r="P663">
            <v>0</v>
          </cell>
          <cell r="Q663">
            <v>0</v>
          </cell>
          <cell r="R663">
            <v>193.5</v>
          </cell>
          <cell r="S663">
            <v>0</v>
          </cell>
          <cell r="T663">
            <v>204.45800000000003</v>
          </cell>
          <cell r="V663">
            <v>397.958</v>
          </cell>
        </row>
        <row r="667">
          <cell r="D667" t="str">
            <v>OBRAS CIVILES GENERALES incluidas en área 351</v>
          </cell>
        </row>
        <row r="668">
          <cell r="D668" t="str">
            <v>MECANICA</v>
          </cell>
        </row>
        <row r="669">
          <cell r="D669">
            <v>5</v>
          </cell>
          <cell r="F669" t="str">
            <v>Celda de flotación primaria cap=300 pie3 30Hp encapsuladas</v>
          </cell>
          <cell r="G669" t="str">
            <v>un</v>
          </cell>
          <cell r="H669">
            <v>9</v>
          </cell>
          <cell r="L669">
            <v>39185</v>
          </cell>
          <cell r="N669">
            <v>3918</v>
          </cell>
          <cell r="P669">
            <v>176.3325</v>
          </cell>
          <cell r="Q669">
            <v>176.3325</v>
          </cell>
          <cell r="R669">
            <v>0</v>
          </cell>
          <cell r="T669">
            <v>35.262</v>
          </cell>
          <cell r="V669">
            <v>387.927</v>
          </cell>
        </row>
        <row r="670">
          <cell r="D670">
            <v>5</v>
          </cell>
          <cell r="F670" t="str">
            <v>Repotenciamiento bomba 12"x10" espesador concentrado Cu a motor de 125 HP</v>
          </cell>
          <cell r="G670" t="str">
            <v>un</v>
          </cell>
          <cell r="H670">
            <v>2</v>
          </cell>
          <cell r="L670">
            <v>11272</v>
          </cell>
          <cell r="N670">
            <v>1127</v>
          </cell>
          <cell r="P670">
            <v>0</v>
          </cell>
          <cell r="Q670">
            <v>22.544</v>
          </cell>
          <cell r="R670">
            <v>0</v>
          </cell>
          <cell r="T670">
            <v>2.254</v>
          </cell>
          <cell r="V670">
            <v>24.798000000000002</v>
          </cell>
        </row>
        <row r="671">
          <cell r="D671" t="str">
            <v>CAÑERIAS</v>
          </cell>
        </row>
        <row r="672">
          <cell r="D672">
            <v>6</v>
          </cell>
          <cell r="F672" t="str">
            <v>Global tuberías válvulas y fittings (se aplica 37,6% equipos mecànicos)</v>
          </cell>
          <cell r="G672" t="str">
            <v>gl</v>
          </cell>
          <cell r="H672">
            <v>1</v>
          </cell>
          <cell r="N672">
            <v>155186</v>
          </cell>
          <cell r="P672">
            <v>0</v>
          </cell>
          <cell r="Q672">
            <v>0</v>
          </cell>
          <cell r="R672">
            <v>0</v>
          </cell>
          <cell r="T672">
            <v>155.186</v>
          </cell>
          <cell r="V672">
            <v>155.186</v>
          </cell>
        </row>
        <row r="673">
          <cell r="D673" t="str">
            <v>ELECTRICIDAD</v>
          </cell>
        </row>
        <row r="674">
          <cell r="D674">
            <v>7</v>
          </cell>
          <cell r="F674" t="str">
            <v>Global equipos eléctricos (se aplica 16.2% equipos mecánicos)</v>
          </cell>
          <cell r="G674" t="str">
            <v>gl</v>
          </cell>
          <cell r="H674">
            <v>1</v>
          </cell>
          <cell r="N674">
            <v>66862</v>
          </cell>
          <cell r="P674">
            <v>0</v>
          </cell>
          <cell r="Q674">
            <v>0</v>
          </cell>
          <cell r="R674">
            <v>0</v>
          </cell>
          <cell r="T674">
            <v>66.862</v>
          </cell>
          <cell r="V674">
            <v>66.862</v>
          </cell>
        </row>
        <row r="675">
          <cell r="E675" t="str">
            <v>FLOTACION PRIMARIA</v>
          </cell>
          <cell r="P675">
            <v>176.3325</v>
          </cell>
          <cell r="Q675">
            <v>198.87650000000002</v>
          </cell>
          <cell r="R675">
            <v>0</v>
          </cell>
          <cell r="S675">
            <v>0</v>
          </cell>
          <cell r="T675">
            <v>259.56399999999996</v>
          </cell>
          <cell r="V675">
            <v>634.773</v>
          </cell>
        </row>
        <row r="679">
          <cell r="D679" t="str">
            <v>OBRAS CIVILES GENERALES incluidas en área 351</v>
          </cell>
        </row>
        <row r="680">
          <cell r="D680" t="str">
            <v>MECANICA</v>
          </cell>
        </row>
        <row r="681">
          <cell r="D681">
            <v>5</v>
          </cell>
          <cell r="F681" t="str">
            <v>Bomba alimentacion flotación primera limpieza tipo vertical tamaño 10"50HP</v>
          </cell>
          <cell r="G681" t="str">
            <v>un</v>
          </cell>
          <cell r="H681">
            <v>2</v>
          </cell>
          <cell r="L681">
            <v>47770</v>
          </cell>
          <cell r="N681">
            <v>4777</v>
          </cell>
          <cell r="P681">
            <v>0</v>
          </cell>
          <cell r="Q681">
            <v>95.54</v>
          </cell>
          <cell r="R681">
            <v>0</v>
          </cell>
          <cell r="T681">
            <v>9.554</v>
          </cell>
          <cell r="V681">
            <v>105.09400000000001</v>
          </cell>
        </row>
        <row r="682">
          <cell r="D682">
            <v>5</v>
          </cell>
          <cell r="F682" t="str">
            <v>Celda flotación 1ra limpieza cap=500 pie3 40Hp</v>
          </cell>
          <cell r="G682" t="str">
            <v>un</v>
          </cell>
          <cell r="H682">
            <v>14</v>
          </cell>
          <cell r="L682">
            <v>44366</v>
          </cell>
          <cell r="N682">
            <v>4437</v>
          </cell>
          <cell r="P682">
            <v>310.562</v>
          </cell>
          <cell r="Q682">
            <v>310.562</v>
          </cell>
          <cell r="R682">
            <v>0</v>
          </cell>
          <cell r="T682">
            <v>62.118</v>
          </cell>
          <cell r="V682">
            <v>683.2420000000001</v>
          </cell>
        </row>
        <row r="683">
          <cell r="D683">
            <v>5</v>
          </cell>
          <cell r="F683" t="str">
            <v>Motor Bba cola 1ra limpieza oa espesador conc.Cu-Mo tipo vertical 6" 50HP</v>
          </cell>
          <cell r="G683" t="str">
            <v>un</v>
          </cell>
          <cell r="H683">
            <v>2</v>
          </cell>
          <cell r="L683">
            <v>14369</v>
          </cell>
          <cell r="N683">
            <v>1437</v>
          </cell>
          <cell r="P683">
            <v>0</v>
          </cell>
          <cell r="Q683">
            <v>28.738</v>
          </cell>
          <cell r="T683">
            <v>2.874</v>
          </cell>
          <cell r="V683">
            <v>31.612</v>
          </cell>
        </row>
        <row r="684">
          <cell r="D684" t="str">
            <v>CAÑERIAS</v>
          </cell>
        </row>
        <row r="685">
          <cell r="D685">
            <v>6</v>
          </cell>
          <cell r="F685" t="str">
            <v>Global tuberías válvulas y fittings (se aplica 37,6% equipos mecànicos)</v>
          </cell>
          <cell r="G685" t="str">
            <v>gl</v>
          </cell>
          <cell r="H685">
            <v>1</v>
          </cell>
          <cell r="N685">
            <v>308298</v>
          </cell>
          <cell r="P685">
            <v>0</v>
          </cell>
          <cell r="Q685">
            <v>0</v>
          </cell>
          <cell r="R685">
            <v>0</v>
          </cell>
          <cell r="T685">
            <v>308.298</v>
          </cell>
          <cell r="V685">
            <v>308.298</v>
          </cell>
        </row>
        <row r="686">
          <cell r="D686" t="str">
            <v>ELECTRICIDAD</v>
          </cell>
        </row>
        <row r="687">
          <cell r="D687">
            <v>7</v>
          </cell>
          <cell r="F687" t="str">
            <v>Global equipos eléctricos (se aplica 16.2% equipos mecánicos)</v>
          </cell>
          <cell r="G687" t="str">
            <v>gl</v>
          </cell>
          <cell r="H687">
            <v>1</v>
          </cell>
          <cell r="N687">
            <v>132831</v>
          </cell>
          <cell r="P687">
            <v>0</v>
          </cell>
          <cell r="Q687">
            <v>0</v>
          </cell>
          <cell r="R687">
            <v>0</v>
          </cell>
          <cell r="T687">
            <v>132.831</v>
          </cell>
          <cell r="V687">
            <v>132.831</v>
          </cell>
        </row>
        <row r="688">
          <cell r="E688" t="str">
            <v>FLOTACION PRIMERA LIMPIEZA</v>
          </cell>
          <cell r="P688">
            <v>310.562</v>
          </cell>
          <cell r="Q688">
            <v>434.84000000000003</v>
          </cell>
          <cell r="R688">
            <v>0</v>
          </cell>
          <cell r="S688">
            <v>0</v>
          </cell>
          <cell r="T688">
            <v>515.675</v>
          </cell>
          <cell r="V688">
            <v>1261.077</v>
          </cell>
        </row>
        <row r="692">
          <cell r="D692" t="str">
            <v>OBRAS CIVILES GENERALES incluidas en área 351</v>
          </cell>
        </row>
        <row r="693">
          <cell r="D693" t="str">
            <v>MECANICA</v>
          </cell>
        </row>
        <row r="694">
          <cell r="D694">
            <v>5</v>
          </cell>
          <cell r="F694" t="str">
            <v>Cajon alimentación espesador cap=5m3</v>
          </cell>
          <cell r="G694" t="str">
            <v>ton</v>
          </cell>
          <cell r="H694">
            <v>4</v>
          </cell>
          <cell r="M694">
            <v>4300</v>
          </cell>
          <cell r="N694">
            <v>1450</v>
          </cell>
          <cell r="P694">
            <v>0</v>
          </cell>
          <cell r="Q694">
            <v>0</v>
          </cell>
          <cell r="R694">
            <v>17.2</v>
          </cell>
          <cell r="T694">
            <v>5.8</v>
          </cell>
          <cell r="V694">
            <v>23</v>
          </cell>
        </row>
        <row r="695">
          <cell r="D695">
            <v>5</v>
          </cell>
          <cell r="F695" t="str">
            <v>Cajón colector rebase espesador limpieza final cap=6 m3</v>
          </cell>
          <cell r="G695" t="str">
            <v>ton</v>
          </cell>
          <cell r="H695">
            <v>4</v>
          </cell>
          <cell r="M695">
            <v>4300</v>
          </cell>
          <cell r="N695">
            <v>1450</v>
          </cell>
          <cell r="P695">
            <v>0</v>
          </cell>
          <cell r="R695">
            <v>17.2</v>
          </cell>
          <cell r="T695">
            <v>5.8</v>
          </cell>
          <cell r="V695">
            <v>23</v>
          </cell>
        </row>
        <row r="696">
          <cell r="D696">
            <v>5</v>
          </cell>
          <cell r="F696" t="str">
            <v>Motor Bba cola descarga espesador tipo centrífuga horizontal 3"x2" 20HP</v>
          </cell>
          <cell r="G696" t="str">
            <v>un</v>
          </cell>
          <cell r="H696">
            <v>2</v>
          </cell>
          <cell r="L696">
            <v>2885</v>
          </cell>
          <cell r="N696">
            <v>289</v>
          </cell>
          <cell r="P696">
            <v>0</v>
          </cell>
          <cell r="Q696">
            <v>5.77</v>
          </cell>
          <cell r="R696">
            <v>0</v>
          </cell>
          <cell r="T696">
            <v>0.578</v>
          </cell>
          <cell r="V696">
            <v>6.348</v>
          </cell>
        </row>
        <row r="697">
          <cell r="D697" t="str">
            <v>CAÑERIAS</v>
          </cell>
        </row>
        <row r="698">
          <cell r="D698">
            <v>6</v>
          </cell>
          <cell r="F698" t="str">
            <v>Global tuberías válvulas y fittings (se aplica 37,6% equipos mecànicos)</v>
          </cell>
          <cell r="G698" t="str">
            <v>gl</v>
          </cell>
          <cell r="H698">
            <v>1</v>
          </cell>
          <cell r="N698">
            <v>20691</v>
          </cell>
          <cell r="P698">
            <v>0</v>
          </cell>
          <cell r="Q698">
            <v>0</v>
          </cell>
          <cell r="R698">
            <v>0</v>
          </cell>
          <cell r="T698">
            <v>20.691</v>
          </cell>
          <cell r="V698">
            <v>20.691</v>
          </cell>
        </row>
        <row r="699">
          <cell r="D699" t="str">
            <v>ELECTRICIDAD</v>
          </cell>
        </row>
        <row r="700">
          <cell r="D700">
            <v>7</v>
          </cell>
          <cell r="F700" t="str">
            <v>Global equipos eléctricos (se aplica 16.2% equipos mecánicos)</v>
          </cell>
          <cell r="G700" t="str">
            <v>gl</v>
          </cell>
          <cell r="H700">
            <v>1</v>
          </cell>
          <cell r="N700">
            <v>8915</v>
          </cell>
          <cell r="P700">
            <v>0</v>
          </cell>
          <cell r="Q700">
            <v>0</v>
          </cell>
          <cell r="R700">
            <v>0</v>
          </cell>
          <cell r="T700">
            <v>8.915</v>
          </cell>
          <cell r="V700">
            <v>8.915</v>
          </cell>
        </row>
        <row r="701">
          <cell r="E701" t="str">
            <v>ESPESAJE REMOLIENDA</v>
          </cell>
          <cell r="P701">
            <v>0</v>
          </cell>
          <cell r="Q701">
            <v>5.77</v>
          </cell>
          <cell r="R701">
            <v>34.4</v>
          </cell>
          <cell r="S701">
            <v>0</v>
          </cell>
          <cell r="T701">
            <v>41.784</v>
          </cell>
          <cell r="V701">
            <v>81.95400000000001</v>
          </cell>
        </row>
        <row r="705">
          <cell r="D705" t="str">
            <v>OBRAS CIVILES GENERALES incluidas en área 351</v>
          </cell>
        </row>
        <row r="706">
          <cell r="D706" t="str">
            <v>MECANICA</v>
          </cell>
        </row>
        <row r="707">
          <cell r="D707">
            <v>5</v>
          </cell>
          <cell r="F707" t="str">
            <v>Bomba desc.espes.concentr.Moly tipo centrif.horizontal:1.5"x1" 5HP</v>
          </cell>
          <cell r="G707" t="str">
            <v>un</v>
          </cell>
          <cell r="H707">
            <v>2</v>
          </cell>
          <cell r="L707">
            <v>3713</v>
          </cell>
          <cell r="N707">
            <v>371</v>
          </cell>
          <cell r="P707">
            <v>0</v>
          </cell>
          <cell r="Q707">
            <v>7.426</v>
          </cell>
          <cell r="R707">
            <v>0</v>
          </cell>
          <cell r="T707">
            <v>0.742</v>
          </cell>
          <cell r="V707">
            <v>8.168</v>
          </cell>
        </row>
        <row r="708">
          <cell r="D708">
            <v>5</v>
          </cell>
          <cell r="F708" t="str">
            <v>Motor bomba alimentación 3ra limpieza tipo vertical tamaño 2 1/2" 25HP</v>
          </cell>
          <cell r="G708" t="str">
            <v>un</v>
          </cell>
          <cell r="H708">
            <v>2</v>
          </cell>
          <cell r="L708">
            <v>24018</v>
          </cell>
          <cell r="N708">
            <v>2402</v>
          </cell>
          <cell r="P708">
            <v>0</v>
          </cell>
          <cell r="Q708">
            <v>48.036</v>
          </cell>
          <cell r="R708">
            <v>0</v>
          </cell>
          <cell r="T708">
            <v>4.804</v>
          </cell>
          <cell r="V708">
            <v>52.84</v>
          </cell>
        </row>
        <row r="709">
          <cell r="D709">
            <v>5</v>
          </cell>
          <cell r="F709" t="str">
            <v>Motor Bba cola 3ra y 4a limpieza oa espesador limp.final tipo centrif.horiz 4"x3" 15HP</v>
          </cell>
          <cell r="G709" t="str">
            <v>un</v>
          </cell>
          <cell r="H709">
            <v>2</v>
          </cell>
          <cell r="L709">
            <v>2428</v>
          </cell>
          <cell r="N709">
            <v>243</v>
          </cell>
          <cell r="P709">
            <v>0</v>
          </cell>
          <cell r="Q709">
            <v>4.856</v>
          </cell>
          <cell r="T709">
            <v>0.486</v>
          </cell>
          <cell r="V709">
            <v>5.342</v>
          </cell>
        </row>
        <row r="710">
          <cell r="D710">
            <v>5</v>
          </cell>
          <cell r="F710" t="str">
            <v>Motor Bba cola 2da limpieza oa tipo centrif.horiz 6"x4" 40HP</v>
          </cell>
          <cell r="G710" t="str">
            <v>un</v>
          </cell>
          <cell r="H710">
            <v>2</v>
          </cell>
          <cell r="L710">
            <v>4373</v>
          </cell>
          <cell r="N710">
            <v>437</v>
          </cell>
          <cell r="P710">
            <v>0</v>
          </cell>
          <cell r="Q710">
            <v>8.746</v>
          </cell>
          <cell r="T710">
            <v>0.874</v>
          </cell>
          <cell r="V710">
            <v>9.620000000000001</v>
          </cell>
        </row>
        <row r="711">
          <cell r="D711">
            <v>5</v>
          </cell>
          <cell r="F711" t="str">
            <v>Celda de flotación 2da limpieza cap=300 pie3 30HP</v>
          </cell>
          <cell r="G711" t="str">
            <v>un</v>
          </cell>
          <cell r="H711">
            <v>7</v>
          </cell>
          <cell r="L711">
            <v>32654</v>
          </cell>
          <cell r="N711">
            <v>3265</v>
          </cell>
          <cell r="P711">
            <v>114.289</v>
          </cell>
          <cell r="Q711">
            <v>114.289</v>
          </cell>
          <cell r="T711">
            <v>22.855</v>
          </cell>
          <cell r="V711">
            <v>251.433</v>
          </cell>
        </row>
        <row r="712">
          <cell r="D712">
            <v>5</v>
          </cell>
          <cell r="F712" t="str">
            <v>Espesador de concentrado Moly 75 pie diámetro 6.5 HP</v>
          </cell>
          <cell r="G712" t="str">
            <v>un</v>
          </cell>
          <cell r="H712">
            <v>1</v>
          </cell>
          <cell r="L712">
            <v>146410</v>
          </cell>
          <cell r="N712">
            <v>14641</v>
          </cell>
          <cell r="P712">
            <v>73.205</v>
          </cell>
          <cell r="Q712">
            <v>73.205</v>
          </cell>
          <cell r="T712">
            <v>14.641</v>
          </cell>
          <cell r="V712">
            <v>161.051</v>
          </cell>
        </row>
        <row r="713">
          <cell r="D713" t="str">
            <v>CAÑERIAS</v>
          </cell>
        </row>
        <row r="714">
          <cell r="D714">
            <v>6</v>
          </cell>
          <cell r="F714" t="str">
            <v>Global tuberías válvulas y fittings (se aplica 37,6% equipos mecànicos)</v>
          </cell>
          <cell r="G714" t="str">
            <v>gl</v>
          </cell>
          <cell r="H714">
            <v>1</v>
          </cell>
          <cell r="N714">
            <v>183662</v>
          </cell>
          <cell r="P714">
            <v>0</v>
          </cell>
          <cell r="Q714">
            <v>0</v>
          </cell>
          <cell r="R714">
            <v>0</v>
          </cell>
          <cell r="T714">
            <v>183.662</v>
          </cell>
          <cell r="V714">
            <v>183.662</v>
          </cell>
        </row>
        <row r="715">
          <cell r="D715" t="str">
            <v>ELECTRICIDAD</v>
          </cell>
        </row>
        <row r="716">
          <cell r="D716">
            <v>7</v>
          </cell>
          <cell r="F716" t="str">
            <v>Global equipos eléctricos (se aplica 16.2% equipos mecánicos)</v>
          </cell>
          <cell r="G716" t="str">
            <v>gl</v>
          </cell>
          <cell r="H716">
            <v>1</v>
          </cell>
          <cell r="N716">
            <v>79131</v>
          </cell>
          <cell r="P716">
            <v>0</v>
          </cell>
          <cell r="Q716">
            <v>0</v>
          </cell>
          <cell r="R716">
            <v>0</v>
          </cell>
          <cell r="T716">
            <v>79.131</v>
          </cell>
          <cell r="V716">
            <v>79.131</v>
          </cell>
        </row>
        <row r="717">
          <cell r="E717" t="str">
            <v>FLOTACION LIMPIEZA FINAL</v>
          </cell>
          <cell r="P717">
            <v>187.494</v>
          </cell>
          <cell r="Q717">
            <v>256.558</v>
          </cell>
          <cell r="R717">
            <v>0</v>
          </cell>
          <cell r="S717">
            <v>0</v>
          </cell>
          <cell r="T717">
            <v>307.19500000000005</v>
          </cell>
          <cell r="V717">
            <v>751.247</v>
          </cell>
        </row>
        <row r="721">
          <cell r="D721" t="str">
            <v>EXCAVACIONES Y RELLENOS</v>
          </cell>
        </row>
        <row r="722">
          <cell r="D722">
            <v>1</v>
          </cell>
          <cell r="F722" t="str">
            <v>Excavaciones</v>
          </cell>
          <cell r="G722" t="str">
            <v>m3</v>
          </cell>
          <cell r="H722">
            <v>76.8</v>
          </cell>
          <cell r="N722">
            <v>11</v>
          </cell>
          <cell r="P722">
            <v>0</v>
          </cell>
          <cell r="Q722">
            <v>0</v>
          </cell>
          <cell r="T722">
            <v>0.8448</v>
          </cell>
          <cell r="V722">
            <v>0.8448</v>
          </cell>
        </row>
        <row r="723">
          <cell r="D723" t="str">
            <v>HORMIGONES</v>
          </cell>
        </row>
        <row r="724">
          <cell r="D724">
            <v>2</v>
          </cell>
          <cell r="F724" t="str">
            <v>Hormigon armado   </v>
          </cell>
          <cell r="G724" t="str">
            <v>m3</v>
          </cell>
          <cell r="H724">
            <v>143.75</v>
          </cell>
          <cell r="N724">
            <v>503</v>
          </cell>
          <cell r="P724">
            <v>0</v>
          </cell>
          <cell r="Q724">
            <v>0</v>
          </cell>
          <cell r="T724">
            <v>72.30625</v>
          </cell>
          <cell r="V724">
            <v>72.30625</v>
          </cell>
        </row>
        <row r="725">
          <cell r="D725" t="str">
            <v>ESTRUCTURAS METALICAS</v>
          </cell>
        </row>
        <row r="726">
          <cell r="D726">
            <v>3</v>
          </cell>
          <cell r="F726" t="str">
            <v>Estructuras metálicas  </v>
          </cell>
          <cell r="G726" t="str">
            <v>ton</v>
          </cell>
          <cell r="H726">
            <v>36.8</v>
          </cell>
          <cell r="M726">
            <v>1900</v>
          </cell>
          <cell r="N726">
            <v>870</v>
          </cell>
          <cell r="P726">
            <v>0</v>
          </cell>
          <cell r="Q726">
            <v>0</v>
          </cell>
          <cell r="R726">
            <v>69.92</v>
          </cell>
          <cell r="T726">
            <v>32.016</v>
          </cell>
          <cell r="V726">
            <v>101.936</v>
          </cell>
        </row>
        <row r="727">
          <cell r="D727" t="str">
            <v>MECANICA</v>
          </cell>
        </row>
        <row r="728">
          <cell r="D728">
            <v>5</v>
          </cell>
          <cell r="F728" t="str">
            <v>Se elimina estanque almacenamiento concentrado 30m3</v>
          </cell>
          <cell r="G728" t="str">
            <v>ton</v>
          </cell>
          <cell r="H728">
            <v>7</v>
          </cell>
          <cell r="N728">
            <v>700</v>
          </cell>
          <cell r="P728">
            <v>0</v>
          </cell>
          <cell r="Q728">
            <v>0</v>
          </cell>
          <cell r="R728">
            <v>0</v>
          </cell>
          <cell r="T728">
            <v>4.9</v>
          </cell>
          <cell r="V728">
            <v>4.9</v>
          </cell>
        </row>
        <row r="729">
          <cell r="D729">
            <v>5</v>
          </cell>
          <cell r="F729" t="str">
            <v>Se incorpora estanque almacenamiento de concentrado 60 m3</v>
          </cell>
          <cell r="G729" t="str">
            <v>ton</v>
          </cell>
          <cell r="H729">
            <v>10</v>
          </cell>
          <cell r="M729">
            <v>4300</v>
          </cell>
          <cell r="N729">
            <v>1450</v>
          </cell>
          <cell r="P729">
            <v>0</v>
          </cell>
          <cell r="Q729">
            <v>0</v>
          </cell>
          <cell r="R729">
            <v>43</v>
          </cell>
          <cell r="T729">
            <v>14.5</v>
          </cell>
          <cell r="V729">
            <v>57.5</v>
          </cell>
        </row>
        <row r="730">
          <cell r="D730">
            <v>5</v>
          </cell>
          <cell r="F730" t="str">
            <v>Se elimina estanque de preparación 30m3</v>
          </cell>
          <cell r="G730" t="str">
            <v>ton</v>
          </cell>
          <cell r="H730">
            <v>7</v>
          </cell>
          <cell r="N730">
            <v>700</v>
          </cell>
          <cell r="P730">
            <v>0</v>
          </cell>
          <cell r="Q730">
            <v>0</v>
          </cell>
          <cell r="R730">
            <v>0</v>
          </cell>
          <cell r="T730">
            <v>4.9</v>
          </cell>
          <cell r="V730">
            <v>4.9</v>
          </cell>
        </row>
        <row r="731">
          <cell r="D731">
            <v>5</v>
          </cell>
          <cell r="F731" t="str">
            <v>Se incorpora estanque de preparación nuevo de 77 m3</v>
          </cell>
          <cell r="G731" t="str">
            <v>ton</v>
          </cell>
          <cell r="H731">
            <v>12</v>
          </cell>
          <cell r="M731">
            <v>4300</v>
          </cell>
          <cell r="N731">
            <v>1450</v>
          </cell>
          <cell r="R731">
            <v>51.6</v>
          </cell>
          <cell r="T731">
            <v>17.4</v>
          </cell>
          <cell r="V731">
            <v>69</v>
          </cell>
        </row>
        <row r="732">
          <cell r="D732">
            <v>5</v>
          </cell>
          <cell r="F732" t="str">
            <v>Se elimina estanque almacenamiento  30m3</v>
          </cell>
          <cell r="G732" t="str">
            <v>ton</v>
          </cell>
          <cell r="H732">
            <v>7</v>
          </cell>
          <cell r="N732">
            <v>700</v>
          </cell>
          <cell r="R732">
            <v>0</v>
          </cell>
          <cell r="T732">
            <v>4.9</v>
          </cell>
          <cell r="V732">
            <v>4.9</v>
          </cell>
        </row>
        <row r="733">
          <cell r="D733">
            <v>5</v>
          </cell>
          <cell r="F733" t="str">
            <v>Se incorpora estanque de almacenamiento nuevo de 77 m3</v>
          </cell>
          <cell r="G733" t="str">
            <v>ton</v>
          </cell>
          <cell r="H733">
            <v>12</v>
          </cell>
          <cell r="M733">
            <v>4300</v>
          </cell>
          <cell r="N733">
            <v>1450</v>
          </cell>
          <cell r="R733">
            <v>51.6</v>
          </cell>
          <cell r="T733">
            <v>17.4</v>
          </cell>
          <cell r="V733">
            <v>69</v>
          </cell>
        </row>
        <row r="734">
          <cell r="D734">
            <v>5</v>
          </cell>
          <cell r="F734" t="str">
            <v>Se incorpora estanque de pulmón de 77 m3</v>
          </cell>
          <cell r="G734" t="str">
            <v>ton</v>
          </cell>
          <cell r="H734">
            <v>12</v>
          </cell>
          <cell r="M734">
            <v>4300</v>
          </cell>
          <cell r="N734">
            <v>1450</v>
          </cell>
          <cell r="R734">
            <v>51.6</v>
          </cell>
          <cell r="T734">
            <v>17.4</v>
          </cell>
          <cell r="V734">
            <v>69</v>
          </cell>
        </row>
        <row r="735">
          <cell r="D735">
            <v>5</v>
          </cell>
          <cell r="F735" t="str">
            <v>Se elimina estanque alimentación filtro de presión 30m3</v>
          </cell>
          <cell r="G735" t="str">
            <v>ton</v>
          </cell>
          <cell r="H735">
            <v>7</v>
          </cell>
          <cell r="N735">
            <v>700</v>
          </cell>
          <cell r="R735">
            <v>0</v>
          </cell>
          <cell r="T735">
            <v>4.9</v>
          </cell>
          <cell r="V735">
            <v>4.9</v>
          </cell>
        </row>
        <row r="736">
          <cell r="D736">
            <v>5</v>
          </cell>
          <cell r="F736" t="str">
            <v>Se incorpora estanque alimentación filtro de presión 77m3</v>
          </cell>
          <cell r="G736" t="str">
            <v>ton</v>
          </cell>
          <cell r="H736">
            <v>12</v>
          </cell>
          <cell r="M736">
            <v>4300</v>
          </cell>
          <cell r="N736">
            <v>1450</v>
          </cell>
          <cell r="R736">
            <v>51.6</v>
          </cell>
          <cell r="T736">
            <v>17.4</v>
          </cell>
          <cell r="V736">
            <v>69</v>
          </cell>
        </row>
        <row r="737">
          <cell r="D737">
            <v>5</v>
          </cell>
          <cell r="F737" t="str">
            <v>Se elimina estanque alimentación a cementación 7m3</v>
          </cell>
          <cell r="G737" t="str">
            <v>ton</v>
          </cell>
          <cell r="H737">
            <v>4</v>
          </cell>
          <cell r="N737">
            <v>700</v>
          </cell>
          <cell r="R737">
            <v>0</v>
          </cell>
          <cell r="T737">
            <v>2.8</v>
          </cell>
          <cell r="V737">
            <v>2.8</v>
          </cell>
        </row>
        <row r="738">
          <cell r="D738">
            <v>5</v>
          </cell>
          <cell r="F738" t="str">
            <v>Se incorpora estanque alimentación a cementación 18m3</v>
          </cell>
          <cell r="G738" t="str">
            <v>ton</v>
          </cell>
          <cell r="H738">
            <v>6</v>
          </cell>
          <cell r="M738">
            <v>4300</v>
          </cell>
          <cell r="N738">
            <v>1450</v>
          </cell>
          <cell r="R738">
            <v>25.8</v>
          </cell>
          <cell r="T738">
            <v>8.7</v>
          </cell>
          <cell r="V738">
            <v>34.5</v>
          </cell>
        </row>
        <row r="739">
          <cell r="D739">
            <v>5</v>
          </cell>
          <cell r="F739" t="str">
            <v>Se incorpora estanque recepción solución férrica de 1.6 m3</v>
          </cell>
          <cell r="G739" t="str">
            <v>ton</v>
          </cell>
          <cell r="H739">
            <v>4</v>
          </cell>
          <cell r="M739">
            <v>4300</v>
          </cell>
          <cell r="N739">
            <v>1450</v>
          </cell>
          <cell r="R739">
            <v>17.2</v>
          </cell>
          <cell r="T739">
            <v>5.8</v>
          </cell>
          <cell r="V739">
            <v>23</v>
          </cell>
        </row>
        <row r="740">
          <cell r="D740">
            <v>5</v>
          </cell>
          <cell r="F740" t="str">
            <v>Se incorpora un segundo estanque  almacenamiento cloración de 25m3</v>
          </cell>
          <cell r="G740" t="str">
            <v>ton</v>
          </cell>
          <cell r="H740">
            <v>6</v>
          </cell>
          <cell r="M740">
            <v>4300</v>
          </cell>
          <cell r="N740">
            <v>1450</v>
          </cell>
          <cell r="R740">
            <v>25.8</v>
          </cell>
          <cell r="T740">
            <v>8.7</v>
          </cell>
          <cell r="V740">
            <v>34.5</v>
          </cell>
        </row>
        <row r="741">
          <cell r="D741">
            <v>5</v>
          </cell>
          <cell r="F741" t="str">
            <v>Se incorpora un 3er reactor de lixiviación de 6.1 m3</v>
          </cell>
          <cell r="G741" t="str">
            <v>un</v>
          </cell>
          <cell r="H741">
            <v>1</v>
          </cell>
          <cell r="L741">
            <v>20000</v>
          </cell>
          <cell r="N741">
            <v>2000</v>
          </cell>
          <cell r="P741">
            <v>0</v>
          </cell>
          <cell r="Q741">
            <v>20</v>
          </cell>
          <cell r="R741">
            <v>0</v>
          </cell>
          <cell r="T741">
            <v>2</v>
          </cell>
          <cell r="V741">
            <v>22</v>
          </cell>
        </row>
        <row r="742">
          <cell r="D742">
            <v>5</v>
          </cell>
          <cell r="F742" t="str">
            <v>Se reemplaza filtro de prensa por uno de 4.5 tph</v>
          </cell>
          <cell r="G742" t="str">
            <v>un</v>
          </cell>
          <cell r="H742">
            <v>1</v>
          </cell>
          <cell r="L742">
            <v>20034</v>
          </cell>
          <cell r="N742">
            <v>2003</v>
          </cell>
          <cell r="P742">
            <v>0</v>
          </cell>
          <cell r="Q742">
            <v>20.034</v>
          </cell>
          <cell r="R742">
            <v>0</v>
          </cell>
          <cell r="T742">
            <v>2.003</v>
          </cell>
          <cell r="V742">
            <v>22.037</v>
          </cell>
        </row>
        <row r="743">
          <cell r="D743">
            <v>5</v>
          </cell>
          <cell r="F743" t="str">
            <v>Aumento de capacidad de 5 a 10 tmph sist.secado transporte y envasado de conc.Mo</v>
          </cell>
          <cell r="G743" t="str">
            <v>un</v>
          </cell>
          <cell r="H743">
            <v>1</v>
          </cell>
          <cell r="L743">
            <v>30000</v>
          </cell>
          <cell r="N743">
            <v>3000</v>
          </cell>
          <cell r="P743">
            <v>0</v>
          </cell>
          <cell r="Q743">
            <v>30</v>
          </cell>
          <cell r="R743">
            <v>0</v>
          </cell>
          <cell r="T743">
            <v>3</v>
          </cell>
          <cell r="V743">
            <v>33</v>
          </cell>
        </row>
        <row r="744">
          <cell r="D744">
            <v>5</v>
          </cell>
          <cell r="F744" t="str">
            <v>Se reemplaza filtro actual de 3.6 tph por uno nuevo de 5.7 tph</v>
          </cell>
          <cell r="G744" t="str">
            <v>un</v>
          </cell>
          <cell r="H744">
            <v>1</v>
          </cell>
          <cell r="L744">
            <v>20000</v>
          </cell>
          <cell r="N744">
            <v>2000</v>
          </cell>
          <cell r="P744">
            <v>0</v>
          </cell>
          <cell r="Q744">
            <v>20</v>
          </cell>
          <cell r="R744">
            <v>0</v>
          </cell>
          <cell r="T744">
            <v>2</v>
          </cell>
          <cell r="V744">
            <v>22</v>
          </cell>
        </row>
        <row r="745">
          <cell r="D745">
            <v>5</v>
          </cell>
          <cell r="F745" t="str">
            <v>se incorpora 2° filtro de arena para solución tipo vessel de 1.0m de diámetro</v>
          </cell>
          <cell r="G745" t="str">
            <v>un</v>
          </cell>
          <cell r="H745">
            <v>1</v>
          </cell>
          <cell r="L745">
            <v>30079</v>
          </cell>
          <cell r="N745">
            <v>3008</v>
          </cell>
          <cell r="P745">
            <v>0</v>
          </cell>
          <cell r="Q745">
            <v>30.079</v>
          </cell>
          <cell r="R745">
            <v>0</v>
          </cell>
          <cell r="T745">
            <v>3.008</v>
          </cell>
          <cell r="V745">
            <v>33.087</v>
          </cell>
        </row>
        <row r="746">
          <cell r="E746" t="str">
            <v>PLANTA PLF</v>
          </cell>
          <cell r="P746">
            <v>0</v>
          </cell>
          <cell r="Q746">
            <v>120.113</v>
          </cell>
          <cell r="R746">
            <v>388.12000000000006</v>
          </cell>
          <cell r="S746">
            <v>0</v>
          </cell>
          <cell r="T746">
            <v>246.87805000000006</v>
          </cell>
          <cell r="V746">
            <v>755.11105</v>
          </cell>
        </row>
        <row r="747">
          <cell r="E747" t="str">
            <v>PLANTA MOLIBDENO</v>
          </cell>
          <cell r="P747">
            <v>674.3885</v>
          </cell>
          <cell r="Q747">
            <v>1090.1135000000002</v>
          </cell>
          <cell r="R747">
            <v>809.52</v>
          </cell>
          <cell r="S747">
            <v>0</v>
          </cell>
          <cell r="T747">
            <v>1934.3758500000001</v>
          </cell>
          <cell r="V747">
            <v>4508.397849999999</v>
          </cell>
        </row>
        <row r="750">
          <cell r="E750" t="str">
            <v>Total: CONCENTRADOR</v>
          </cell>
          <cell r="P750">
            <v>8967.003</v>
          </cell>
          <cell r="Q750">
            <v>43484.06699999999</v>
          </cell>
          <cell r="R750">
            <v>10004.65</v>
          </cell>
          <cell r="S750">
            <v>12</v>
          </cell>
          <cell r="T750">
            <v>31359.419499999996</v>
          </cell>
          <cell r="V750">
            <v>93827.1395</v>
          </cell>
          <cell r="AA750" t="str">
            <v> </v>
          </cell>
        </row>
        <row r="754">
          <cell r="E754" t="str">
            <v>MANEJO DE CONCENTRADOS</v>
          </cell>
        </row>
        <row r="758">
          <cell r="D758" t="str">
            <v>EXCAVACIONES Y RELLENOS</v>
          </cell>
        </row>
        <row r="759">
          <cell r="D759">
            <v>1</v>
          </cell>
          <cell r="F759" t="str">
            <v>Excavaciones</v>
          </cell>
          <cell r="G759" t="str">
            <v>m3</v>
          </cell>
          <cell r="H759">
            <v>300</v>
          </cell>
          <cell r="N759">
            <v>11</v>
          </cell>
          <cell r="P759">
            <v>0</v>
          </cell>
          <cell r="Q759">
            <v>0</v>
          </cell>
          <cell r="T759">
            <v>3.3</v>
          </cell>
          <cell r="V759">
            <v>3.3</v>
          </cell>
        </row>
        <row r="760">
          <cell r="D760" t="str">
            <v>HORMIGONES</v>
          </cell>
        </row>
        <row r="761">
          <cell r="D761">
            <v>2</v>
          </cell>
          <cell r="F761" t="str">
            <v>Hormigon armado   </v>
          </cell>
          <cell r="G761" t="str">
            <v>m3</v>
          </cell>
          <cell r="H761">
            <v>114.99999999999999</v>
          </cell>
          <cell r="N761">
            <v>503</v>
          </cell>
          <cell r="P761">
            <v>0</v>
          </cell>
          <cell r="Q761">
            <v>0</v>
          </cell>
          <cell r="T761">
            <v>57.84499999999999</v>
          </cell>
          <cell r="V761">
            <v>57.84499999999999</v>
          </cell>
        </row>
        <row r="762">
          <cell r="D762" t="str">
            <v>MECANICA</v>
          </cell>
        </row>
        <row r="763">
          <cell r="D763">
            <v>5</v>
          </cell>
          <cell r="F763" t="str">
            <v>Bomba descarga espes.concentr.de cobre tipo centrífuga horizontal 6"x4" 40HP</v>
          </cell>
          <cell r="G763" t="str">
            <v>un</v>
          </cell>
          <cell r="H763">
            <v>2</v>
          </cell>
          <cell r="L763">
            <v>12930</v>
          </cell>
          <cell r="N763">
            <v>1293</v>
          </cell>
          <cell r="P763">
            <v>0</v>
          </cell>
          <cell r="Q763">
            <v>25.86</v>
          </cell>
          <cell r="R763">
            <v>0</v>
          </cell>
          <cell r="T763">
            <v>2.586</v>
          </cell>
          <cell r="V763">
            <v>28.445999999999998</v>
          </cell>
        </row>
        <row r="764">
          <cell r="D764">
            <v>5</v>
          </cell>
          <cell r="F764" t="str">
            <v>Espesador de concentrado de cobre 175 pies 25 HP</v>
          </cell>
          <cell r="G764" t="str">
            <v>un</v>
          </cell>
          <cell r="H764">
            <v>1</v>
          </cell>
          <cell r="L764">
            <v>477083</v>
          </cell>
          <cell r="N764">
            <v>47708</v>
          </cell>
          <cell r="P764">
            <v>238.5415</v>
          </cell>
          <cell r="Q764">
            <v>238.5415</v>
          </cell>
          <cell r="R764">
            <v>0</v>
          </cell>
          <cell r="T764">
            <v>47.708</v>
          </cell>
          <cell r="V764">
            <v>524.791</v>
          </cell>
        </row>
        <row r="765">
          <cell r="D765" t="str">
            <v>CAÑERIAS</v>
          </cell>
        </row>
        <row r="766">
          <cell r="D766">
            <v>6</v>
          </cell>
          <cell r="F766" t="str">
            <v>Global tuberías válvulas y fittings (se aplica 10% equipos mecànicos)</v>
          </cell>
          <cell r="G766" t="str">
            <v>gl</v>
          </cell>
          <cell r="H766">
            <v>1</v>
          </cell>
          <cell r="N766">
            <v>55324</v>
          </cell>
          <cell r="P766">
            <v>0</v>
          </cell>
          <cell r="Q766">
            <v>0</v>
          </cell>
          <cell r="R766">
            <v>0</v>
          </cell>
          <cell r="T766">
            <v>55.324</v>
          </cell>
          <cell r="V766">
            <v>55.324</v>
          </cell>
        </row>
        <row r="767">
          <cell r="D767" t="str">
            <v>ELECTRICIDAD</v>
          </cell>
        </row>
        <row r="768">
          <cell r="D768">
            <v>7</v>
          </cell>
          <cell r="F768" t="str">
            <v>Global equipos eléctricos (se aplica 31.3% equipos mecánicos)</v>
          </cell>
          <cell r="G768" t="str">
            <v>gl</v>
          </cell>
          <cell r="H768">
            <v>1</v>
          </cell>
          <cell r="N768">
            <v>173163</v>
          </cell>
          <cell r="P768">
            <v>0</v>
          </cell>
          <cell r="Q768">
            <v>0</v>
          </cell>
          <cell r="R768">
            <v>0</v>
          </cell>
          <cell r="T768">
            <v>173.163</v>
          </cell>
          <cell r="V768">
            <v>173.163</v>
          </cell>
        </row>
        <row r="769">
          <cell r="E769" t="str">
            <v>ESPESAMIENTO DE CONCENTRADO DE COBRE</v>
          </cell>
          <cell r="P769">
            <v>238.5415</v>
          </cell>
          <cell r="Q769">
            <v>264.4015</v>
          </cell>
          <cell r="R769">
            <v>0</v>
          </cell>
          <cell r="S769">
            <v>0</v>
          </cell>
          <cell r="T769">
            <v>339.926</v>
          </cell>
          <cell r="V769">
            <v>842.869</v>
          </cell>
        </row>
        <row r="773">
          <cell r="D773" t="str">
            <v>OBRAS CIVILES GENERALES Incluidas en área 371</v>
          </cell>
        </row>
        <row r="774">
          <cell r="D774" t="str">
            <v>MECANICA</v>
          </cell>
        </row>
        <row r="775">
          <cell r="D775">
            <v>5</v>
          </cell>
          <cell r="F775" t="str">
            <v>Cajón distribución alimentación estanques de almacenamiento cap. Útil=9 m3</v>
          </cell>
          <cell r="G775" t="str">
            <v>ton</v>
          </cell>
          <cell r="H775">
            <v>5</v>
          </cell>
          <cell r="M775">
            <v>4300</v>
          </cell>
          <cell r="N775">
            <v>1450</v>
          </cell>
          <cell r="P775">
            <v>0</v>
          </cell>
          <cell r="Q775">
            <v>0</v>
          </cell>
          <cell r="R775">
            <v>21.5</v>
          </cell>
          <cell r="T775">
            <v>7.25</v>
          </cell>
          <cell r="V775">
            <v>28.75</v>
          </cell>
        </row>
        <row r="776">
          <cell r="D776">
            <v>5</v>
          </cell>
          <cell r="F776" t="str">
            <v>Estanque almacen.concentr.Cu-Mo con mecan agitador vol util=1.045 m3 75 HP</v>
          </cell>
          <cell r="G776" t="str">
            <v>ton</v>
          </cell>
          <cell r="H776">
            <v>180</v>
          </cell>
          <cell r="M776">
            <v>4300</v>
          </cell>
          <cell r="N776">
            <v>1450</v>
          </cell>
          <cell r="P776">
            <v>0</v>
          </cell>
          <cell r="Q776">
            <v>0</v>
          </cell>
          <cell r="R776">
            <v>774</v>
          </cell>
          <cell r="T776">
            <v>261</v>
          </cell>
          <cell r="V776">
            <v>1035</v>
          </cell>
        </row>
        <row r="777">
          <cell r="D777">
            <v>5</v>
          </cell>
          <cell r="F777" t="str">
            <v>Agitador 75 HP estanque de concentrado  de Cu-Mo 1050 m3</v>
          </cell>
          <cell r="G777" t="str">
            <v>ton</v>
          </cell>
          <cell r="H777">
            <v>4</v>
          </cell>
          <cell r="L777">
            <v>63200</v>
          </cell>
          <cell r="N777">
            <v>6320</v>
          </cell>
          <cell r="P777">
            <v>0</v>
          </cell>
          <cell r="Q777">
            <v>252.8</v>
          </cell>
          <cell r="R777">
            <v>0</v>
          </cell>
          <cell r="T777">
            <v>25.28</v>
          </cell>
          <cell r="V777">
            <v>278.08000000000004</v>
          </cell>
        </row>
        <row r="778">
          <cell r="D778" t="str">
            <v>CAÑERIAS</v>
          </cell>
        </row>
        <row r="779">
          <cell r="D779">
            <v>6</v>
          </cell>
          <cell r="F779" t="str">
            <v>Global tuberías válvulas y fittings (se aplica 10% equipos mecànicos)</v>
          </cell>
          <cell r="G779" t="str">
            <v>gl</v>
          </cell>
          <cell r="H779">
            <v>1</v>
          </cell>
          <cell r="N779">
            <v>134006</v>
          </cell>
          <cell r="P779">
            <v>0</v>
          </cell>
          <cell r="Q779">
            <v>0</v>
          </cell>
          <cell r="R779">
            <v>0</v>
          </cell>
          <cell r="T779">
            <v>134.006</v>
          </cell>
          <cell r="V779">
            <v>134.006</v>
          </cell>
        </row>
        <row r="780">
          <cell r="D780" t="str">
            <v>ELECTRICIDAD</v>
          </cell>
        </row>
        <row r="781">
          <cell r="D781">
            <v>7</v>
          </cell>
          <cell r="F781" t="str">
            <v>Global equipos eléctricos (se aplica 31.3% equipos mecánicos)</v>
          </cell>
          <cell r="G781" t="str">
            <v>gl</v>
          </cell>
          <cell r="H781">
            <v>1</v>
          </cell>
          <cell r="N781">
            <v>419438</v>
          </cell>
          <cell r="P781">
            <v>0</v>
          </cell>
          <cell r="Q781">
            <v>0</v>
          </cell>
          <cell r="R781">
            <v>0</v>
          </cell>
          <cell r="T781">
            <v>419.438</v>
          </cell>
          <cell r="V781">
            <v>419.438</v>
          </cell>
        </row>
        <row r="782">
          <cell r="E782" t="str">
            <v>SISTEMA DE CABEZA STC</v>
          </cell>
          <cell r="P782">
            <v>0</v>
          </cell>
          <cell r="Q782">
            <v>252.8</v>
          </cell>
          <cell r="R782">
            <v>795.5</v>
          </cell>
          <cell r="S782">
            <v>0</v>
          </cell>
          <cell r="T782">
            <v>846.9739999999999</v>
          </cell>
          <cell r="V782">
            <v>1895.274</v>
          </cell>
        </row>
        <row r="786">
          <cell r="D786" t="str">
            <v>OBRAS CIVILES GENERALES Incluidas en área 371</v>
          </cell>
        </row>
        <row r="787">
          <cell r="D787" t="str">
            <v>MECANICA</v>
          </cell>
        </row>
        <row r="788">
          <cell r="D788">
            <v>5</v>
          </cell>
          <cell r="F788" t="str">
            <v>Válvula de bola Mogas 8" estaciones disipadoras Ansi 1500</v>
          </cell>
          <cell r="G788" t="str">
            <v>un</v>
          </cell>
          <cell r="H788">
            <v>6</v>
          </cell>
          <cell r="L788">
            <v>64209</v>
          </cell>
          <cell r="N788">
            <v>6421</v>
          </cell>
          <cell r="P788">
            <v>0</v>
          </cell>
          <cell r="Q788">
            <v>385.254</v>
          </cell>
          <cell r="R788">
            <v>0</v>
          </cell>
          <cell r="T788">
            <v>38.526</v>
          </cell>
          <cell r="V788">
            <v>423.78000000000003</v>
          </cell>
        </row>
        <row r="789">
          <cell r="D789">
            <v>5</v>
          </cell>
          <cell r="F789" t="str">
            <v>Piezas especiales estaciones disipadoras</v>
          </cell>
          <cell r="G789" t="str">
            <v>un</v>
          </cell>
          <cell r="H789">
            <v>12</v>
          </cell>
          <cell r="L789">
            <v>7000</v>
          </cell>
          <cell r="N789">
            <v>3000</v>
          </cell>
          <cell r="P789">
            <v>84</v>
          </cell>
          <cell r="Q789">
            <v>0</v>
          </cell>
          <cell r="R789">
            <v>0</v>
          </cell>
          <cell r="T789">
            <v>36</v>
          </cell>
          <cell r="V789">
            <v>120</v>
          </cell>
        </row>
        <row r="790">
          <cell r="D790">
            <v>5</v>
          </cell>
          <cell r="F790" t="str">
            <v>Anillos cerámicos 8" estaciones disipadoras</v>
          </cell>
          <cell r="G790" t="str">
            <v>un</v>
          </cell>
          <cell r="H790">
            <v>7</v>
          </cell>
          <cell r="L790">
            <v>2500</v>
          </cell>
          <cell r="N790">
            <v>250</v>
          </cell>
          <cell r="P790">
            <v>0</v>
          </cell>
          <cell r="Q790">
            <v>17.5</v>
          </cell>
          <cell r="T790">
            <v>1.75</v>
          </cell>
          <cell r="V790">
            <v>19.25</v>
          </cell>
        </row>
        <row r="791">
          <cell r="D791" t="str">
            <v>CAÑERIAS</v>
          </cell>
        </row>
        <row r="792">
          <cell r="D792">
            <v>6</v>
          </cell>
          <cell r="F792" t="str">
            <v>Global tuberías válvulas y fittings (se aplica 10% equipos mecànicos)</v>
          </cell>
          <cell r="G792" t="str">
            <v>gl</v>
          </cell>
          <cell r="H792">
            <v>1</v>
          </cell>
          <cell r="N792">
            <v>56303</v>
          </cell>
          <cell r="P792">
            <v>0</v>
          </cell>
          <cell r="Q792">
            <v>0</v>
          </cell>
          <cell r="R792">
            <v>0</v>
          </cell>
          <cell r="T792">
            <v>56.303</v>
          </cell>
          <cell r="V792">
            <v>56.303</v>
          </cell>
        </row>
        <row r="793">
          <cell r="D793" t="str">
            <v>ELECTRICIDAD</v>
          </cell>
        </row>
        <row r="794">
          <cell r="D794">
            <v>7</v>
          </cell>
          <cell r="F794" t="str">
            <v>Global equipos eléctricos (se aplica 31.3% equipos mecánicos)</v>
          </cell>
          <cell r="G794" t="str">
            <v>gl</v>
          </cell>
          <cell r="H794">
            <v>1</v>
          </cell>
          <cell r="N794">
            <v>176228</v>
          </cell>
          <cell r="P794">
            <v>0</v>
          </cell>
          <cell r="Q794">
            <v>0</v>
          </cell>
          <cell r="R794">
            <v>0</v>
          </cell>
          <cell r="T794">
            <v>176.228</v>
          </cell>
          <cell r="V794">
            <v>176.228</v>
          </cell>
        </row>
        <row r="795">
          <cell r="E795" t="str">
            <v>SISTEMA DE TRANSPORTE DE CONCENTRADO</v>
          </cell>
          <cell r="P795">
            <v>84</v>
          </cell>
          <cell r="Q795">
            <v>402.754</v>
          </cell>
          <cell r="R795">
            <v>0</v>
          </cell>
          <cell r="S795">
            <v>0</v>
          </cell>
          <cell r="T795">
            <v>308.807</v>
          </cell>
          <cell r="V795">
            <v>795.5609999999999</v>
          </cell>
        </row>
        <row r="799">
          <cell r="D799" t="str">
            <v>EXCAVACIONES Y RELLENOS</v>
          </cell>
        </row>
        <row r="800">
          <cell r="D800">
            <v>1</v>
          </cell>
          <cell r="F800" t="str">
            <v>Excavaciones</v>
          </cell>
          <cell r="G800" t="str">
            <v>m3</v>
          </cell>
          <cell r="H800">
            <v>240</v>
          </cell>
          <cell r="N800">
            <v>11</v>
          </cell>
          <cell r="P800">
            <v>0</v>
          </cell>
          <cell r="Q800">
            <v>0</v>
          </cell>
          <cell r="T800">
            <v>2.64</v>
          </cell>
          <cell r="V800">
            <v>2.64</v>
          </cell>
        </row>
        <row r="801">
          <cell r="D801" t="str">
            <v>HORMIGONES</v>
          </cell>
        </row>
        <row r="802">
          <cell r="D802">
            <v>2</v>
          </cell>
          <cell r="F802" t="str">
            <v>Hormigon armado        </v>
          </cell>
          <cell r="G802" t="str">
            <v>m3</v>
          </cell>
          <cell r="H802">
            <v>1035</v>
          </cell>
          <cell r="N802">
            <v>503</v>
          </cell>
          <cell r="P802">
            <v>0</v>
          </cell>
          <cell r="Q802">
            <v>0</v>
          </cell>
          <cell r="T802">
            <v>520.605</v>
          </cell>
          <cell r="V802">
            <v>520.605</v>
          </cell>
        </row>
        <row r="803">
          <cell r="D803">
            <v>2</v>
          </cell>
          <cell r="F803" t="str">
            <v>Piscina de agua 1500 m3</v>
          </cell>
          <cell r="G803" t="str">
            <v>m3</v>
          </cell>
          <cell r="H803">
            <v>287.5</v>
          </cell>
          <cell r="N803">
            <v>700</v>
          </cell>
          <cell r="P803">
            <v>0</v>
          </cell>
          <cell r="Q803">
            <v>0</v>
          </cell>
          <cell r="T803">
            <v>201.25</v>
          </cell>
          <cell r="V803">
            <v>201.25</v>
          </cell>
        </row>
        <row r="804">
          <cell r="D804">
            <v>2</v>
          </cell>
          <cell r="F804" t="str">
            <v>Piscina interceptora de derrames 5m3</v>
          </cell>
          <cell r="G804" t="str">
            <v>un</v>
          </cell>
          <cell r="H804">
            <v>1</v>
          </cell>
          <cell r="N804">
            <v>5000</v>
          </cell>
          <cell r="T804">
            <v>5</v>
          </cell>
          <cell r="V804">
            <v>5</v>
          </cell>
        </row>
        <row r="805">
          <cell r="D805" t="str">
            <v>ESTRUCTURAS METALICAS</v>
          </cell>
        </row>
        <row r="806">
          <cell r="D806">
            <v>3</v>
          </cell>
          <cell r="F806" t="str">
            <v>Estructuras metálicas</v>
          </cell>
          <cell r="G806" t="str">
            <v>ton</v>
          </cell>
          <cell r="H806">
            <v>92</v>
          </cell>
          <cell r="M806">
            <v>1900</v>
          </cell>
          <cell r="N806">
            <v>870</v>
          </cell>
          <cell r="P806">
            <v>0</v>
          </cell>
          <cell r="Q806">
            <v>0</v>
          </cell>
          <cell r="R806">
            <v>174.8</v>
          </cell>
          <cell r="T806">
            <v>80.04</v>
          </cell>
          <cell r="V806">
            <v>254.84000000000003</v>
          </cell>
        </row>
        <row r="807">
          <cell r="D807" t="str">
            <v>CONSTRUCCIONES VARIAS</v>
          </cell>
        </row>
        <row r="808">
          <cell r="D808">
            <v>4</v>
          </cell>
          <cell r="F808" t="str">
            <v>Sala eléctrica</v>
          </cell>
          <cell r="G808" t="str">
            <v>un</v>
          </cell>
          <cell r="H808">
            <v>1</v>
          </cell>
          <cell r="N808">
            <v>100000</v>
          </cell>
          <cell r="P808">
            <v>0</v>
          </cell>
          <cell r="Q808">
            <v>0</v>
          </cell>
          <cell r="T808">
            <v>100</v>
          </cell>
          <cell r="V808">
            <v>100</v>
          </cell>
        </row>
        <row r="809">
          <cell r="D809">
            <v>1</v>
          </cell>
          <cell r="F809" t="str">
            <v>Edificio 36X19m             Bombas estación intermedia</v>
          </cell>
          <cell r="G809" t="str">
            <v>m2</v>
          </cell>
          <cell r="H809">
            <v>820.8</v>
          </cell>
          <cell r="N809">
            <v>400</v>
          </cell>
          <cell r="P809">
            <v>0</v>
          </cell>
          <cell r="Q809">
            <v>0</v>
          </cell>
          <cell r="T809">
            <v>328.32</v>
          </cell>
          <cell r="V809">
            <v>328.32</v>
          </cell>
        </row>
        <row r="810">
          <cell r="D810" t="str">
            <v>MECANICA</v>
          </cell>
        </row>
        <row r="811">
          <cell r="D811">
            <v>5</v>
          </cell>
          <cell r="F811" t="str">
            <v>Estanque alma.concentr.Cu-Mo con mecan.agitador Vol.útil=1.045 m3 75 HP</v>
          </cell>
          <cell r="G811" t="str">
            <v>ton</v>
          </cell>
          <cell r="H811">
            <v>45</v>
          </cell>
          <cell r="M811">
            <v>4300</v>
          </cell>
          <cell r="N811">
            <v>1450</v>
          </cell>
          <cell r="P811">
            <v>0</v>
          </cell>
          <cell r="Q811">
            <v>0</v>
          </cell>
          <cell r="R811">
            <v>193.5</v>
          </cell>
          <cell r="T811">
            <v>65.25</v>
          </cell>
          <cell r="V811">
            <v>258.75</v>
          </cell>
        </row>
        <row r="812">
          <cell r="D812">
            <v>5</v>
          </cell>
          <cell r="F812" t="str">
            <v>Agitador 75 HP estanque de concentrado  de Cu-Mo 1050 m3</v>
          </cell>
          <cell r="G812" t="str">
            <v>un</v>
          </cell>
          <cell r="H812">
            <v>1</v>
          </cell>
          <cell r="L812">
            <v>63200</v>
          </cell>
          <cell r="N812">
            <v>6320</v>
          </cell>
          <cell r="P812">
            <v>0</v>
          </cell>
          <cell r="Q812">
            <v>63.2</v>
          </cell>
          <cell r="R812">
            <v>0</v>
          </cell>
          <cell r="T812">
            <v>6.32</v>
          </cell>
          <cell r="V812">
            <v>69.52000000000001</v>
          </cell>
        </row>
        <row r="813">
          <cell r="D813">
            <v>5</v>
          </cell>
          <cell r="F813" t="str">
            <v>Bomba de carga tipo centrífuga horizontal 4"x3" 120 HP</v>
          </cell>
          <cell r="G813" t="str">
            <v>un</v>
          </cell>
          <cell r="H813">
            <v>1</v>
          </cell>
          <cell r="L813">
            <v>58000</v>
          </cell>
          <cell r="N813">
            <v>5800</v>
          </cell>
          <cell r="P813">
            <v>0</v>
          </cell>
          <cell r="Q813">
            <v>58</v>
          </cell>
          <cell r="R813">
            <v>0</v>
          </cell>
          <cell r="T813">
            <v>5.8</v>
          </cell>
          <cell r="V813">
            <v>63.8</v>
          </cell>
        </row>
        <row r="814">
          <cell r="D814">
            <v>5</v>
          </cell>
          <cell r="F814" t="str">
            <v>Bomba impulsión de concentrado tipo piston diafragma 1100HP</v>
          </cell>
          <cell r="G814" t="str">
            <v>un</v>
          </cell>
          <cell r="H814">
            <v>2</v>
          </cell>
          <cell r="L814">
            <v>1342194</v>
          </cell>
          <cell r="N814">
            <v>46918</v>
          </cell>
          <cell r="P814">
            <v>0</v>
          </cell>
          <cell r="Q814">
            <v>2684.388</v>
          </cell>
          <cell r="R814">
            <v>0</v>
          </cell>
          <cell r="T814">
            <v>93.836</v>
          </cell>
          <cell r="V814">
            <v>2778.2239999999997</v>
          </cell>
        </row>
        <row r="815">
          <cell r="D815" t="str">
            <v>CAÑERIAS</v>
          </cell>
        </row>
        <row r="816">
          <cell r="D816">
            <v>6</v>
          </cell>
          <cell r="F816" t="str">
            <v>Global tuberías válvulas y fittings</v>
          </cell>
          <cell r="G816" t="str">
            <v>gl</v>
          </cell>
          <cell r="H816">
            <v>1</v>
          </cell>
          <cell r="N816">
            <v>220000</v>
          </cell>
          <cell r="P816">
            <v>0</v>
          </cell>
          <cell r="Q816">
            <v>0</v>
          </cell>
          <cell r="R816">
            <v>0</v>
          </cell>
          <cell r="T816">
            <v>220</v>
          </cell>
          <cell r="V816">
            <v>220</v>
          </cell>
        </row>
        <row r="817">
          <cell r="D817" t="str">
            <v>ELECTRICIDAD</v>
          </cell>
        </row>
        <row r="818">
          <cell r="D818">
            <v>7</v>
          </cell>
          <cell r="F818" t="str">
            <v>Linea aerea distribución 23 Kv</v>
          </cell>
          <cell r="G818" t="str">
            <v>Km</v>
          </cell>
          <cell r="H818">
            <v>20</v>
          </cell>
          <cell r="M818">
            <v>60000</v>
          </cell>
          <cell r="N818">
            <v>31180</v>
          </cell>
          <cell r="P818">
            <v>0</v>
          </cell>
          <cell r="Q818">
            <v>0</v>
          </cell>
          <cell r="R818">
            <v>1200</v>
          </cell>
          <cell r="T818">
            <v>623.6</v>
          </cell>
          <cell r="V818">
            <v>1823.6</v>
          </cell>
        </row>
        <row r="819">
          <cell r="D819">
            <v>7</v>
          </cell>
          <cell r="F819" t="str">
            <v>Cable de protección a tierra aéreo</v>
          </cell>
          <cell r="G819" t="str">
            <v>un</v>
          </cell>
          <cell r="H819">
            <v>20</v>
          </cell>
          <cell r="L819">
            <v>3750</v>
          </cell>
          <cell r="N819">
            <v>3600</v>
          </cell>
          <cell r="P819">
            <v>75</v>
          </cell>
          <cell r="T819">
            <v>72</v>
          </cell>
          <cell r="V819">
            <v>147</v>
          </cell>
        </row>
        <row r="820">
          <cell r="D820">
            <v>7</v>
          </cell>
          <cell r="F820" t="str">
            <v>Subestación unitaria de 2.0 a 2.3 MVA 23,0 /3,45 Kv</v>
          </cell>
          <cell r="G820" t="str">
            <v>un</v>
          </cell>
          <cell r="H820">
            <v>2</v>
          </cell>
          <cell r="L820">
            <v>347500</v>
          </cell>
          <cell r="N820">
            <v>25000</v>
          </cell>
          <cell r="P820">
            <v>695</v>
          </cell>
          <cell r="T820">
            <v>50</v>
          </cell>
          <cell r="V820">
            <v>745</v>
          </cell>
        </row>
        <row r="821">
          <cell r="D821">
            <v>7</v>
          </cell>
          <cell r="F821" t="str">
            <v>Pararrayos para línea aérea de 23 Kv</v>
          </cell>
          <cell r="G821" t="str">
            <v>un</v>
          </cell>
          <cell r="H821">
            <v>3</v>
          </cell>
          <cell r="L821">
            <v>18600</v>
          </cell>
          <cell r="N821">
            <v>1800</v>
          </cell>
          <cell r="P821">
            <v>0</v>
          </cell>
          <cell r="Q821">
            <v>55.8</v>
          </cell>
          <cell r="T821">
            <v>5.4</v>
          </cell>
          <cell r="V821">
            <v>61.199999999999996</v>
          </cell>
        </row>
        <row r="822">
          <cell r="D822">
            <v>7</v>
          </cell>
          <cell r="F822" t="str">
            <v>Seccionadores montados en poste 33 Kv, 600A, 40 KA</v>
          </cell>
          <cell r="G822" t="str">
            <v>un</v>
          </cell>
          <cell r="H822">
            <v>3</v>
          </cell>
          <cell r="L822">
            <v>1320</v>
          </cell>
          <cell r="N822">
            <v>2700</v>
          </cell>
          <cell r="P822">
            <v>0</v>
          </cell>
          <cell r="Q822">
            <v>3.96</v>
          </cell>
          <cell r="T822">
            <v>8.1</v>
          </cell>
          <cell r="V822">
            <v>12.059999999999999</v>
          </cell>
        </row>
        <row r="823">
          <cell r="D823">
            <v>7</v>
          </cell>
          <cell r="F823" t="str">
            <v>Distribución de electricidad 5% equipos eléctricos</v>
          </cell>
          <cell r="G823" t="str">
            <v>gl</v>
          </cell>
          <cell r="H823">
            <v>1</v>
          </cell>
          <cell r="N823">
            <v>18559</v>
          </cell>
          <cell r="T823">
            <v>18.559</v>
          </cell>
          <cell r="V823">
            <v>18.559</v>
          </cell>
        </row>
        <row r="824">
          <cell r="D824" t="str">
            <v>INSTRUMENTACION</v>
          </cell>
        </row>
        <row r="825">
          <cell r="D825">
            <v>8</v>
          </cell>
          <cell r="F825" t="str">
            <v>Global instrumentos (se aplica 5% equipos mecánicos)</v>
          </cell>
          <cell r="G825" t="str">
            <v>gl</v>
          </cell>
          <cell r="H825">
            <v>1</v>
          </cell>
          <cell r="N825">
            <v>158515</v>
          </cell>
          <cell r="P825">
            <v>0</v>
          </cell>
          <cell r="Q825">
            <v>0</v>
          </cell>
          <cell r="R825">
            <v>0</v>
          </cell>
          <cell r="T825">
            <v>158.515</v>
          </cell>
          <cell r="V825">
            <v>158.515</v>
          </cell>
        </row>
        <row r="826">
          <cell r="E826" t="str">
            <v>ESTACION DE BOMBEO INTERMEDIA</v>
          </cell>
          <cell r="P826">
            <v>770</v>
          </cell>
          <cell r="Q826">
            <v>2865.348</v>
          </cell>
          <cell r="R826">
            <v>1568.3</v>
          </cell>
          <cell r="S826">
            <v>0</v>
          </cell>
          <cell r="T826">
            <v>2565.235</v>
          </cell>
          <cell r="V826">
            <v>7768.883</v>
          </cell>
        </row>
        <row r="827">
          <cell r="E827" t="str">
            <v>BOMBEO CONCENTRADUCTO</v>
          </cell>
          <cell r="P827">
            <v>1092.5415</v>
          </cell>
          <cell r="Q827">
            <v>3785.3035</v>
          </cell>
          <cell r="R827">
            <v>2363.8</v>
          </cell>
          <cell r="S827">
            <v>0</v>
          </cell>
          <cell r="T827">
            <v>4060.942</v>
          </cell>
          <cell r="V827">
            <v>11302.587</v>
          </cell>
        </row>
        <row r="831">
          <cell r="D831" t="str">
            <v>OBRAS CIVILES GENERALES</v>
          </cell>
        </row>
        <row r="832">
          <cell r="D832">
            <v>4</v>
          </cell>
          <cell r="F832" t="str">
            <v>Gobal 20% equipos mecánicos</v>
          </cell>
          <cell r="G832" t="str">
            <v>gl</v>
          </cell>
          <cell r="H832">
            <v>1</v>
          </cell>
          <cell r="N832">
            <v>329969</v>
          </cell>
          <cell r="P832">
            <v>0</v>
          </cell>
          <cell r="Q832">
            <v>0</v>
          </cell>
          <cell r="T832">
            <v>329.969</v>
          </cell>
          <cell r="V832">
            <v>329.969</v>
          </cell>
        </row>
        <row r="833">
          <cell r="D833" t="str">
            <v>MECANICA</v>
          </cell>
        </row>
        <row r="834">
          <cell r="D834">
            <v>5</v>
          </cell>
          <cell r="F834" t="str">
            <v>Silo de cal viva de 1100 m3</v>
          </cell>
          <cell r="G834" t="str">
            <v>ton</v>
          </cell>
          <cell r="H834">
            <v>130</v>
          </cell>
          <cell r="M834">
            <v>4300</v>
          </cell>
          <cell r="N834">
            <v>1450</v>
          </cell>
          <cell r="P834">
            <v>0</v>
          </cell>
          <cell r="Q834">
            <v>0</v>
          </cell>
          <cell r="R834">
            <v>0</v>
          </cell>
          <cell r="S834">
            <v>559</v>
          </cell>
          <cell r="T834">
            <v>188.5</v>
          </cell>
          <cell r="V834">
            <v>747.5</v>
          </cell>
        </row>
        <row r="835">
          <cell r="D835">
            <v>5</v>
          </cell>
          <cell r="F835" t="str">
            <v>Tornillo de 5.7 tph 9" de diámetro x 7.5 m largo, con motor 5 HP</v>
          </cell>
          <cell r="G835" t="str">
            <v>un</v>
          </cell>
          <cell r="H835">
            <v>1</v>
          </cell>
          <cell r="L835">
            <v>15582</v>
          </cell>
          <cell r="N835">
            <v>1558</v>
          </cell>
          <cell r="P835">
            <v>0</v>
          </cell>
          <cell r="Q835">
            <v>15.582</v>
          </cell>
          <cell r="R835">
            <v>0</v>
          </cell>
          <cell r="T835">
            <v>1.558</v>
          </cell>
          <cell r="V835">
            <v>17.14</v>
          </cell>
        </row>
        <row r="836">
          <cell r="D836">
            <v>5</v>
          </cell>
          <cell r="F836" t="str">
            <v>Molino vertical de 6.4 tph con motor de 50 HP</v>
          </cell>
          <cell r="G836" t="str">
            <v>un</v>
          </cell>
          <cell r="H836">
            <v>1</v>
          </cell>
          <cell r="L836">
            <v>239697</v>
          </cell>
          <cell r="N836">
            <v>23970</v>
          </cell>
          <cell r="P836">
            <v>0</v>
          </cell>
          <cell r="Q836">
            <v>239.697</v>
          </cell>
          <cell r="R836">
            <v>0</v>
          </cell>
          <cell r="T836">
            <v>23.97</v>
          </cell>
          <cell r="V836">
            <v>263.66700000000003</v>
          </cell>
        </row>
        <row r="837">
          <cell r="D837">
            <v>5</v>
          </cell>
          <cell r="F837" t="str">
            <v>Estanque de almacenamiento 515 m3 de capacidad</v>
          </cell>
          <cell r="G837" t="str">
            <v>ton</v>
          </cell>
          <cell r="H837">
            <v>63</v>
          </cell>
          <cell r="M837">
            <v>4300</v>
          </cell>
          <cell r="N837">
            <v>1450</v>
          </cell>
          <cell r="P837">
            <v>0</v>
          </cell>
          <cell r="Q837">
            <v>0</v>
          </cell>
          <cell r="R837">
            <v>270.9</v>
          </cell>
          <cell r="T837">
            <v>91.35</v>
          </cell>
          <cell r="V837">
            <v>362.25</v>
          </cell>
        </row>
        <row r="838">
          <cell r="D838">
            <v>5</v>
          </cell>
          <cell r="F838" t="str">
            <v>Estanque de distribución de 22m3</v>
          </cell>
          <cell r="G838" t="str">
            <v>ton</v>
          </cell>
          <cell r="H838">
            <v>6.2</v>
          </cell>
          <cell r="M838">
            <v>4300</v>
          </cell>
          <cell r="N838">
            <v>1450</v>
          </cell>
          <cell r="P838">
            <v>0</v>
          </cell>
          <cell r="Q838">
            <v>0</v>
          </cell>
          <cell r="R838">
            <v>26.66</v>
          </cell>
          <cell r="T838">
            <v>8.99</v>
          </cell>
          <cell r="V838">
            <v>35.65</v>
          </cell>
        </row>
        <row r="839">
          <cell r="D839">
            <v>5</v>
          </cell>
          <cell r="F839" t="str">
            <v>Estanque de almacenamiento de espumante Teb de 130 m3</v>
          </cell>
          <cell r="G839" t="str">
            <v>un</v>
          </cell>
          <cell r="H839">
            <v>1</v>
          </cell>
          <cell r="N839">
            <v>49820</v>
          </cell>
          <cell r="P839">
            <v>0</v>
          </cell>
          <cell r="Q839">
            <v>0</v>
          </cell>
          <cell r="R839">
            <v>0</v>
          </cell>
          <cell r="T839">
            <v>49.82</v>
          </cell>
          <cell r="V839">
            <v>49.82</v>
          </cell>
        </row>
        <row r="840">
          <cell r="D840">
            <v>5</v>
          </cell>
          <cell r="F840" t="str">
            <v>Estanque de 75 m3 almacenamiento de colector A404</v>
          </cell>
          <cell r="G840" t="str">
            <v>un</v>
          </cell>
          <cell r="H840">
            <v>1</v>
          </cell>
          <cell r="N840">
            <v>26500</v>
          </cell>
          <cell r="P840">
            <v>0</v>
          </cell>
          <cell r="T840">
            <v>26.5</v>
          </cell>
          <cell r="V840">
            <v>26.5</v>
          </cell>
        </row>
        <row r="841">
          <cell r="D841">
            <v>5</v>
          </cell>
          <cell r="F841" t="str">
            <v>Unidad automática de preparación de fluctuante Kg/d incl.estanque</v>
          </cell>
          <cell r="G841" t="str">
            <v>un</v>
          </cell>
          <cell r="H841">
            <v>1</v>
          </cell>
          <cell r="L841">
            <v>40000</v>
          </cell>
          <cell r="P841">
            <v>0</v>
          </cell>
          <cell r="Q841">
            <v>40</v>
          </cell>
          <cell r="T841">
            <v>0</v>
          </cell>
          <cell r="V841">
            <v>40</v>
          </cell>
        </row>
        <row r="842">
          <cell r="D842">
            <v>5</v>
          </cell>
          <cell r="F842" t="str">
            <v>Bombas equipos y otros</v>
          </cell>
          <cell r="G842" t="str">
            <v>gl</v>
          </cell>
          <cell r="H842">
            <v>1</v>
          </cell>
          <cell r="L842">
            <v>100000</v>
          </cell>
          <cell r="N842">
            <v>10000</v>
          </cell>
          <cell r="P842">
            <v>100</v>
          </cell>
          <cell r="T842">
            <v>10</v>
          </cell>
          <cell r="V842">
            <v>110</v>
          </cell>
        </row>
        <row r="843">
          <cell r="D843" t="str">
            <v>CAÑERIAS</v>
          </cell>
        </row>
        <row r="844">
          <cell r="D844">
            <v>6</v>
          </cell>
          <cell r="F844" t="str">
            <v>Global tuberías válvulas y fittings (se aplica 23% equipos mecànicos)</v>
          </cell>
          <cell r="G844" t="str">
            <v>gl</v>
          </cell>
          <cell r="H844">
            <v>1</v>
          </cell>
          <cell r="N844">
            <v>1319874</v>
          </cell>
          <cell r="P844">
            <v>0</v>
          </cell>
          <cell r="Q844">
            <v>0</v>
          </cell>
          <cell r="R844">
            <v>0</v>
          </cell>
          <cell r="T844">
            <v>1319.874</v>
          </cell>
          <cell r="V844">
            <v>1319.874</v>
          </cell>
        </row>
        <row r="845">
          <cell r="D845" t="str">
            <v>ELECTRICIDAD</v>
          </cell>
        </row>
        <row r="846">
          <cell r="D846">
            <v>7</v>
          </cell>
          <cell r="F846" t="str">
            <v>Global equipos eléctricos (se aplica 14% equipos mecánicos)</v>
          </cell>
          <cell r="G846" t="str">
            <v>gl</v>
          </cell>
          <cell r="H846">
            <v>1</v>
          </cell>
          <cell r="N846">
            <v>659937</v>
          </cell>
          <cell r="P846">
            <v>0</v>
          </cell>
          <cell r="Q846">
            <v>0</v>
          </cell>
          <cell r="R846">
            <v>0</v>
          </cell>
          <cell r="T846">
            <v>659.937</v>
          </cell>
          <cell r="V846">
            <v>659.937</v>
          </cell>
        </row>
        <row r="847">
          <cell r="D847" t="str">
            <v>INSTRUMENTACION</v>
          </cell>
        </row>
        <row r="848">
          <cell r="D848">
            <v>8</v>
          </cell>
          <cell r="F848" t="str">
            <v>Global instrumentos (se aplica 5% equipos mecánicos)</v>
          </cell>
          <cell r="G848" t="str">
            <v>gl</v>
          </cell>
          <cell r="H848">
            <v>1</v>
          </cell>
          <cell r="N848">
            <v>329969</v>
          </cell>
          <cell r="P848">
            <v>0</v>
          </cell>
          <cell r="Q848">
            <v>0</v>
          </cell>
          <cell r="R848">
            <v>0</v>
          </cell>
          <cell r="T848">
            <v>329.969</v>
          </cell>
          <cell r="V848">
            <v>329.969</v>
          </cell>
        </row>
        <row r="849">
          <cell r="E849" t="str">
            <v>INSTALACIONES DE REACTIVOS</v>
          </cell>
          <cell r="P849">
            <v>100</v>
          </cell>
          <cell r="Q849">
            <v>295.279</v>
          </cell>
          <cell r="R849">
            <v>297.56</v>
          </cell>
          <cell r="S849">
            <v>559</v>
          </cell>
          <cell r="T849">
            <v>3040.437</v>
          </cell>
          <cell r="V849">
            <v>4292.276</v>
          </cell>
        </row>
        <row r="852">
          <cell r="E852" t="str">
            <v>Total: MANEJO DE CONCENTRADOS</v>
          </cell>
          <cell r="P852">
            <v>1192.5415</v>
          </cell>
          <cell r="Q852">
            <v>4080.5825</v>
          </cell>
          <cell r="R852">
            <v>2661.36</v>
          </cell>
          <cell r="S852">
            <v>559</v>
          </cell>
          <cell r="T852">
            <v>7101.379</v>
          </cell>
          <cell r="V852">
            <v>15594.863</v>
          </cell>
          <cell r="AA852" t="str">
            <v> </v>
          </cell>
        </row>
        <row r="859">
          <cell r="D859" t="str">
            <v>EXCAVACIONES Y RELLENOS</v>
          </cell>
        </row>
        <row r="860">
          <cell r="D860">
            <v>1</v>
          </cell>
          <cell r="F860" t="str">
            <v>Excavaciones</v>
          </cell>
          <cell r="G860" t="str">
            <v>m3</v>
          </cell>
          <cell r="H860">
            <v>109850.4</v>
          </cell>
          <cell r="N860">
            <v>11</v>
          </cell>
          <cell r="P860">
            <v>0</v>
          </cell>
          <cell r="Q860">
            <v>0</v>
          </cell>
          <cell r="T860">
            <v>1208.3544</v>
          </cell>
          <cell r="V860">
            <v>1208.3544</v>
          </cell>
        </row>
        <row r="861">
          <cell r="D861">
            <v>1</v>
          </cell>
          <cell r="F861" t="str">
            <v>Excavaciones                    estanque de rebose</v>
          </cell>
          <cell r="G861" t="str">
            <v>m3</v>
          </cell>
          <cell r="H861">
            <v>902.4</v>
          </cell>
          <cell r="N861">
            <v>11</v>
          </cell>
          <cell r="P861">
            <v>0</v>
          </cell>
          <cell r="Q861">
            <v>0</v>
          </cell>
          <cell r="T861">
            <v>9.9264</v>
          </cell>
          <cell r="V861">
            <v>9.9264</v>
          </cell>
        </row>
        <row r="862">
          <cell r="D862">
            <v>1</v>
          </cell>
          <cell r="F862" t="str">
            <v>Excavaciones                    alimentación ciclones</v>
          </cell>
          <cell r="G862" t="str">
            <v>m3</v>
          </cell>
          <cell r="H862">
            <v>324.45</v>
          </cell>
          <cell r="N862">
            <v>11</v>
          </cell>
          <cell r="P862">
            <v>0</v>
          </cell>
          <cell r="Q862">
            <v>0</v>
          </cell>
          <cell r="T862">
            <v>3.5689499999999996</v>
          </cell>
          <cell r="V862">
            <v>3.5689499999999996</v>
          </cell>
        </row>
        <row r="863">
          <cell r="D863">
            <v>1</v>
          </cell>
          <cell r="F863" t="str">
            <v>Relleno compactado</v>
          </cell>
          <cell r="G863" t="str">
            <v>m3</v>
          </cell>
          <cell r="H863">
            <v>23625</v>
          </cell>
          <cell r="N863">
            <v>14</v>
          </cell>
          <cell r="T863">
            <v>330.75</v>
          </cell>
          <cell r="V863">
            <v>330.75</v>
          </cell>
        </row>
        <row r="864">
          <cell r="D864" t="str">
            <v>HORMIGONES</v>
          </cell>
        </row>
        <row r="865">
          <cell r="D865">
            <v>2</v>
          </cell>
          <cell r="F865" t="str">
            <v>Hormigon armado           Armado espesador</v>
          </cell>
          <cell r="G865" t="str">
            <v>m3</v>
          </cell>
          <cell r="H865">
            <v>5768.4</v>
          </cell>
          <cell r="N865">
            <v>503</v>
          </cell>
          <cell r="P865">
            <v>0</v>
          </cell>
          <cell r="Q865">
            <v>0</v>
          </cell>
          <cell r="T865">
            <v>2901.5051999999996</v>
          </cell>
          <cell r="V865">
            <v>2901.5051999999996</v>
          </cell>
        </row>
        <row r="866">
          <cell r="D866">
            <v>2</v>
          </cell>
          <cell r="F866" t="str">
            <v>Hormigón armado           pilotes</v>
          </cell>
          <cell r="G866" t="str">
            <v>m3</v>
          </cell>
          <cell r="H866">
            <v>419.74999999999994</v>
          </cell>
          <cell r="N866">
            <v>503</v>
          </cell>
          <cell r="P866">
            <v>0</v>
          </cell>
          <cell r="Q866">
            <v>0</v>
          </cell>
          <cell r="T866">
            <v>211.13424999999998</v>
          </cell>
          <cell r="V866">
            <v>211.13424999999998</v>
          </cell>
        </row>
        <row r="867">
          <cell r="D867">
            <v>2</v>
          </cell>
          <cell r="F867" t="str">
            <v>Hormigón armado           Alimentación ciclones</v>
          </cell>
          <cell r="G867" t="str">
            <v>m3</v>
          </cell>
          <cell r="H867">
            <v>24.15</v>
          </cell>
          <cell r="N867">
            <v>503</v>
          </cell>
          <cell r="T867">
            <v>12.14745</v>
          </cell>
          <cell r="V867">
            <v>12.14745</v>
          </cell>
        </row>
        <row r="868">
          <cell r="D868">
            <v>2</v>
          </cell>
          <cell r="F868" t="str">
            <v>Hormigón armado           estanque de rebose</v>
          </cell>
          <cell r="G868" t="str">
            <v>m3</v>
          </cell>
          <cell r="H868">
            <v>50.599999999999994</v>
          </cell>
          <cell r="N868">
            <v>503</v>
          </cell>
          <cell r="T868">
            <v>25.451799999999995</v>
          </cell>
          <cell r="V868">
            <v>25.451799999999995</v>
          </cell>
        </row>
        <row r="869">
          <cell r="D869" t="str">
            <v>ESTRUCTURAS METALICAS</v>
          </cell>
        </row>
        <row r="870">
          <cell r="D870">
            <v>3</v>
          </cell>
          <cell r="F870" t="str">
            <v>Estructuras metálicas     Soporte ciclones</v>
          </cell>
          <cell r="G870" t="str">
            <v>ton</v>
          </cell>
          <cell r="H870">
            <v>19.549999999999997</v>
          </cell>
          <cell r="M870">
            <v>1900</v>
          </cell>
          <cell r="N870">
            <v>870</v>
          </cell>
          <cell r="P870">
            <v>0</v>
          </cell>
          <cell r="Q870">
            <v>0</v>
          </cell>
          <cell r="R870">
            <v>37.144999999999996</v>
          </cell>
          <cell r="T870">
            <v>17.008499999999998</v>
          </cell>
          <cell r="V870">
            <v>54.153499999999994</v>
          </cell>
        </row>
        <row r="871">
          <cell r="D871" t="str">
            <v>MECANICA</v>
          </cell>
        </row>
        <row r="872">
          <cell r="D872">
            <v>5</v>
          </cell>
          <cell r="F872" t="str">
            <v>Bo,ba agua recuperada tipo turbina vertical cap. 2850 m3/h c/u 20" 1000 HP</v>
          </cell>
          <cell r="G872" t="str">
            <v>un</v>
          </cell>
          <cell r="H872">
            <v>4</v>
          </cell>
          <cell r="L872">
            <v>106078</v>
          </cell>
          <cell r="N872">
            <v>10608</v>
          </cell>
          <cell r="P872">
            <v>0</v>
          </cell>
          <cell r="Q872">
            <v>424.312</v>
          </cell>
          <cell r="R872">
            <v>0</v>
          </cell>
          <cell r="T872">
            <v>42.432</v>
          </cell>
          <cell r="V872">
            <v>466.744</v>
          </cell>
        </row>
        <row r="873">
          <cell r="D873">
            <v>5</v>
          </cell>
          <cell r="F873" t="str">
            <v>Bomba recirc.espesador tipo centrífuga horizontal cap.2.200 m3/h 14x12" 200HP</v>
          </cell>
          <cell r="G873" t="str">
            <v>un</v>
          </cell>
          <cell r="H873">
            <v>1</v>
          </cell>
          <cell r="L873">
            <v>27614</v>
          </cell>
          <cell r="N873">
            <v>2761</v>
          </cell>
          <cell r="P873">
            <v>0</v>
          </cell>
          <cell r="Q873">
            <v>27.614</v>
          </cell>
          <cell r="R873">
            <v>0</v>
          </cell>
          <cell r="T873">
            <v>2.761</v>
          </cell>
          <cell r="V873">
            <v>30.375</v>
          </cell>
        </row>
        <row r="874">
          <cell r="D874">
            <v>5</v>
          </cell>
          <cell r="F874" t="str">
            <v>Cajón descarga espesadores de relaves material: concreto</v>
          </cell>
          <cell r="G874" t="str">
            <v>ton</v>
          </cell>
          <cell r="H874">
            <v>1</v>
          </cell>
          <cell r="M874">
            <v>4300</v>
          </cell>
          <cell r="N874">
            <v>1450</v>
          </cell>
          <cell r="P874">
            <v>0</v>
          </cell>
          <cell r="Q874">
            <v>0</v>
          </cell>
          <cell r="R874">
            <v>4.3</v>
          </cell>
          <cell r="T874">
            <v>1.45</v>
          </cell>
          <cell r="V874">
            <v>5.75</v>
          </cell>
        </row>
        <row r="875">
          <cell r="D875">
            <v>5</v>
          </cell>
          <cell r="F875" t="str">
            <v>Espesador de relaves tipo HI-Cap diámetro 350 pies 15 HP</v>
          </cell>
          <cell r="G875" t="str">
            <v>un</v>
          </cell>
          <cell r="H875">
            <v>1</v>
          </cell>
          <cell r="L875">
            <v>1114260</v>
          </cell>
          <cell r="N875">
            <v>111426</v>
          </cell>
          <cell r="P875">
            <v>557.13</v>
          </cell>
          <cell r="Q875">
            <v>557.13</v>
          </cell>
          <cell r="R875">
            <v>0</v>
          </cell>
          <cell r="T875">
            <v>111.426</v>
          </cell>
          <cell r="V875">
            <v>1225.686</v>
          </cell>
        </row>
        <row r="876">
          <cell r="D876">
            <v>5</v>
          </cell>
          <cell r="F876" t="str">
            <v>Estanque de rebose espesadores de relave cap=1150 m3 material: concreto</v>
          </cell>
          <cell r="G876" t="str">
            <v>ton</v>
          </cell>
          <cell r="H876">
            <v>136</v>
          </cell>
          <cell r="M876">
            <v>4300</v>
          </cell>
          <cell r="N876">
            <v>1450</v>
          </cell>
          <cell r="P876">
            <v>0</v>
          </cell>
          <cell r="Q876">
            <v>0</v>
          </cell>
          <cell r="R876">
            <v>584.8</v>
          </cell>
          <cell r="T876">
            <v>197.2</v>
          </cell>
          <cell r="V876">
            <v>782</v>
          </cell>
        </row>
        <row r="877">
          <cell r="D877" t="str">
            <v>CAÑERIAS</v>
          </cell>
        </row>
        <row r="878">
          <cell r="D878">
            <v>6</v>
          </cell>
          <cell r="F878" t="str">
            <v>Global tuberías válvulas y fittings (se aplica 77% equipos mecànicos)</v>
          </cell>
          <cell r="G878" t="str">
            <v>gl</v>
          </cell>
          <cell r="H878">
            <v>1</v>
          </cell>
          <cell r="N878">
            <v>1933127</v>
          </cell>
          <cell r="P878">
            <v>0</v>
          </cell>
          <cell r="Q878">
            <v>0</v>
          </cell>
          <cell r="R878">
            <v>0</v>
          </cell>
          <cell r="T878">
            <v>1933.127</v>
          </cell>
          <cell r="V878">
            <v>1933.127</v>
          </cell>
        </row>
        <row r="879">
          <cell r="D879" t="str">
            <v>ELECTRICIDAD</v>
          </cell>
        </row>
        <row r="880">
          <cell r="D880">
            <v>7</v>
          </cell>
          <cell r="F880" t="str">
            <v>Global equipos eléctricos (se aplica 8.3% equipos mecánicos)</v>
          </cell>
          <cell r="G880" t="str">
            <v>gl</v>
          </cell>
          <cell r="H880">
            <v>1</v>
          </cell>
          <cell r="N880">
            <v>208376</v>
          </cell>
          <cell r="P880">
            <v>0</v>
          </cell>
          <cell r="Q880">
            <v>0</v>
          </cell>
          <cell r="R880">
            <v>0</v>
          </cell>
          <cell r="T880">
            <v>208.376</v>
          </cell>
          <cell r="V880">
            <v>208.376</v>
          </cell>
        </row>
        <row r="881">
          <cell r="E881" t="str">
            <v>ESPESAMIENTO DE RELAVES</v>
          </cell>
          <cell r="P881">
            <v>557.13</v>
          </cell>
          <cell r="Q881">
            <v>1009.056</v>
          </cell>
          <cell r="R881">
            <v>626.2449999999999</v>
          </cell>
          <cell r="S881">
            <v>0</v>
          </cell>
          <cell r="T881">
            <v>7216.61895</v>
          </cell>
          <cell r="V881">
            <v>9409.04995</v>
          </cell>
        </row>
        <row r="885">
          <cell r="D885" t="str">
            <v>EXCAVACIONES Y RELLENOS</v>
          </cell>
        </row>
        <row r="886">
          <cell r="D886">
            <v>1</v>
          </cell>
          <cell r="F886" t="str">
            <v>Excavaciones</v>
          </cell>
          <cell r="G886" t="str">
            <v>m3</v>
          </cell>
          <cell r="H886">
            <v>370.8</v>
          </cell>
          <cell r="N886">
            <v>11</v>
          </cell>
          <cell r="P886">
            <v>0</v>
          </cell>
          <cell r="Q886">
            <v>0</v>
          </cell>
          <cell r="T886">
            <v>4.0788</v>
          </cell>
          <cell r="V886">
            <v>4.0788</v>
          </cell>
        </row>
        <row r="887">
          <cell r="D887" t="str">
            <v>HORMIGONES</v>
          </cell>
        </row>
        <row r="888">
          <cell r="D888">
            <v>2</v>
          </cell>
          <cell r="F888" t="str">
            <v>Hormigon armado           Armado espesador</v>
          </cell>
          <cell r="G888" t="str">
            <v>m3</v>
          </cell>
          <cell r="H888">
            <v>610.65</v>
          </cell>
          <cell r="N888">
            <v>503</v>
          </cell>
          <cell r="P888">
            <v>0</v>
          </cell>
          <cell r="Q888">
            <v>0</v>
          </cell>
          <cell r="T888">
            <v>307.15695</v>
          </cell>
          <cell r="V888">
            <v>307.15695</v>
          </cell>
        </row>
        <row r="889">
          <cell r="D889">
            <v>2</v>
          </cell>
          <cell r="F889" t="str">
            <v>Hormigón armado           peralte canaleta, 30cm 8500 m</v>
          </cell>
          <cell r="G889" t="str">
            <v>m3</v>
          </cell>
          <cell r="H889">
            <v>1759.4999999999998</v>
          </cell>
          <cell r="N889">
            <v>600</v>
          </cell>
          <cell r="P889">
            <v>0</v>
          </cell>
          <cell r="Q889">
            <v>0</v>
          </cell>
          <cell r="T889">
            <v>1055.6999999999998</v>
          </cell>
          <cell r="V889">
            <v>1055.6999999999998</v>
          </cell>
        </row>
        <row r="890">
          <cell r="D890" t="str">
            <v>MECANICA</v>
          </cell>
        </row>
        <row r="891">
          <cell r="D891">
            <v>5</v>
          </cell>
          <cell r="F891" t="str">
            <v>Cajón desvío a Tranque Valle</v>
          </cell>
          <cell r="G891" t="str">
            <v>un</v>
          </cell>
          <cell r="H891">
            <v>1</v>
          </cell>
          <cell r="M891">
            <v>4300</v>
          </cell>
          <cell r="N891">
            <v>33293</v>
          </cell>
          <cell r="P891">
            <v>0</v>
          </cell>
          <cell r="Q891">
            <v>0</v>
          </cell>
          <cell r="R891">
            <v>4.3</v>
          </cell>
          <cell r="T891">
            <v>33.293</v>
          </cell>
          <cell r="V891">
            <v>37.592999999999996</v>
          </cell>
        </row>
        <row r="892">
          <cell r="D892" t="str">
            <v>CAÑERIAS</v>
          </cell>
        </row>
        <row r="893">
          <cell r="D893">
            <v>6</v>
          </cell>
          <cell r="F893" t="str">
            <v>Global tuberías válvulas y fittings (se aplica 77% equipos mecànicos)</v>
          </cell>
          <cell r="G893" t="str">
            <v>gl</v>
          </cell>
          <cell r="H893">
            <v>1</v>
          </cell>
          <cell r="N893">
            <v>28947</v>
          </cell>
          <cell r="P893">
            <v>0</v>
          </cell>
          <cell r="Q893">
            <v>0</v>
          </cell>
          <cell r="R893">
            <v>0</v>
          </cell>
          <cell r="T893">
            <v>28.947</v>
          </cell>
          <cell r="V893">
            <v>28.947</v>
          </cell>
        </row>
        <row r="894">
          <cell r="D894" t="str">
            <v>ELECTRICIDAD</v>
          </cell>
        </row>
        <row r="895">
          <cell r="D895">
            <v>7</v>
          </cell>
          <cell r="F895" t="str">
            <v>Global equipos eléctricos (se aplica 8.3% equipos mecánicos)</v>
          </cell>
          <cell r="G895" t="str">
            <v>gl</v>
          </cell>
          <cell r="H895">
            <v>1</v>
          </cell>
          <cell r="N895">
            <v>3120</v>
          </cell>
          <cell r="P895">
            <v>0</v>
          </cell>
          <cell r="Q895">
            <v>0</v>
          </cell>
          <cell r="R895">
            <v>0</v>
          </cell>
          <cell r="T895">
            <v>3.12</v>
          </cell>
          <cell r="V895">
            <v>3.12</v>
          </cell>
        </row>
        <row r="896">
          <cell r="E896" t="str">
            <v>CANALETA DE RELAVES</v>
          </cell>
          <cell r="P896">
            <v>0</v>
          </cell>
          <cell r="Q896">
            <v>0</v>
          </cell>
          <cell r="R896">
            <v>4.3</v>
          </cell>
          <cell r="S896">
            <v>0</v>
          </cell>
          <cell r="T896">
            <v>1432.2957499999995</v>
          </cell>
          <cell r="V896">
            <v>1436.5957499999997</v>
          </cell>
        </row>
        <row r="904">
          <cell r="D904" t="str">
            <v>EXCAVACIONES Y RELLENOS</v>
          </cell>
        </row>
        <row r="905">
          <cell r="D905">
            <v>1</v>
          </cell>
          <cell r="F905" t="str">
            <v>Excavaciones</v>
          </cell>
          <cell r="G905" t="str">
            <v>m3</v>
          </cell>
          <cell r="H905">
            <v>360</v>
          </cell>
          <cell r="N905">
            <v>11</v>
          </cell>
          <cell r="P905">
            <v>0</v>
          </cell>
          <cell r="Q905">
            <v>0</v>
          </cell>
          <cell r="T905">
            <v>3.96</v>
          </cell>
          <cell r="V905">
            <v>3.96</v>
          </cell>
        </row>
        <row r="906">
          <cell r="D906" t="str">
            <v>HORMIGONES</v>
          </cell>
        </row>
        <row r="907">
          <cell r="D907">
            <v>2</v>
          </cell>
          <cell r="F907" t="str">
            <v>Hormigon armado          </v>
          </cell>
          <cell r="G907" t="str">
            <v>m3</v>
          </cell>
          <cell r="H907">
            <v>114.99999999999999</v>
          </cell>
          <cell r="N907">
            <v>503</v>
          </cell>
          <cell r="P907">
            <v>0</v>
          </cell>
          <cell r="Q907">
            <v>0</v>
          </cell>
          <cell r="T907">
            <v>57.84499999999999</v>
          </cell>
          <cell r="V907">
            <v>57.84499999999999</v>
          </cell>
        </row>
        <row r="908">
          <cell r="D908" t="str">
            <v>MECANICA</v>
          </cell>
        </row>
        <row r="909">
          <cell r="D909">
            <v>5</v>
          </cell>
          <cell r="F909" t="str">
            <v>Bomba impulsión 1250 HP</v>
          </cell>
          <cell r="G909" t="str">
            <v>un</v>
          </cell>
          <cell r="H909">
            <v>3</v>
          </cell>
          <cell r="L909">
            <v>312500</v>
          </cell>
          <cell r="N909">
            <v>31250</v>
          </cell>
          <cell r="P909">
            <v>0</v>
          </cell>
          <cell r="Q909">
            <v>937.5</v>
          </cell>
          <cell r="R909">
            <v>0</v>
          </cell>
          <cell r="T909">
            <v>93.75</v>
          </cell>
          <cell r="V909">
            <v>1031.25</v>
          </cell>
        </row>
        <row r="910">
          <cell r="D910">
            <v>5</v>
          </cell>
          <cell r="F910" t="str">
            <v>Obtención derechos de agua acorde a 175 KTPD</v>
          </cell>
          <cell r="G910" t="str">
            <v>gl</v>
          </cell>
          <cell r="H910">
            <v>1</v>
          </cell>
          <cell r="M910">
            <v>3278000</v>
          </cell>
          <cell r="R910">
            <v>3278</v>
          </cell>
          <cell r="V910">
            <v>3278</v>
          </cell>
        </row>
        <row r="911">
          <cell r="D911" t="str">
            <v>CAÑERIAS</v>
          </cell>
        </row>
        <row r="912">
          <cell r="D912">
            <v>6</v>
          </cell>
          <cell r="F912" t="str">
            <v>Tubería 24" e=0.281" (incluida zanja y relleno)</v>
          </cell>
          <cell r="G912" t="str">
            <v>ton</v>
          </cell>
          <cell r="H912">
            <v>573</v>
          </cell>
          <cell r="M912">
            <v>1000</v>
          </cell>
          <cell r="N912">
            <v>900</v>
          </cell>
          <cell r="R912">
            <v>0</v>
          </cell>
          <cell r="S912">
            <v>573</v>
          </cell>
          <cell r="T912">
            <v>515.7</v>
          </cell>
          <cell r="V912">
            <v>1088.7</v>
          </cell>
        </row>
        <row r="913">
          <cell r="D913">
            <v>6</v>
          </cell>
          <cell r="F913" t="str">
            <v>Tubería 24" e=0.312" (incluida zanja y relleno)</v>
          </cell>
          <cell r="G913" t="str">
            <v>ton</v>
          </cell>
          <cell r="H913">
            <v>341</v>
          </cell>
          <cell r="M913">
            <v>1000</v>
          </cell>
          <cell r="N913">
            <v>900</v>
          </cell>
          <cell r="R913">
            <v>0</v>
          </cell>
          <cell r="S913">
            <v>341</v>
          </cell>
          <cell r="T913">
            <v>306.9</v>
          </cell>
          <cell r="V913">
            <v>647.9</v>
          </cell>
        </row>
        <row r="914">
          <cell r="D914">
            <v>6</v>
          </cell>
          <cell r="F914" t="str">
            <v>Global tuberías válvulas y fittings (se aplica 10% equipos mecànicos)</v>
          </cell>
          <cell r="G914" t="str">
            <v>gl</v>
          </cell>
          <cell r="H914">
            <v>1</v>
          </cell>
          <cell r="N914">
            <v>103125</v>
          </cell>
          <cell r="P914">
            <v>0</v>
          </cell>
          <cell r="Q914">
            <v>0</v>
          </cell>
          <cell r="R914">
            <v>0</v>
          </cell>
          <cell r="T914">
            <v>103.125</v>
          </cell>
          <cell r="V914">
            <v>103.125</v>
          </cell>
        </row>
        <row r="915">
          <cell r="D915" t="str">
            <v>ELECTRICIDAD</v>
          </cell>
        </row>
        <row r="916">
          <cell r="D916">
            <v>7</v>
          </cell>
          <cell r="F916" t="str">
            <v>Global equipos eléctricos (se aplica 59% equipos mecánicos)</v>
          </cell>
          <cell r="G916" t="str">
            <v>gl</v>
          </cell>
          <cell r="H916">
            <v>1</v>
          </cell>
          <cell r="N916">
            <v>608438</v>
          </cell>
          <cell r="P916">
            <v>0</v>
          </cell>
          <cell r="Q916">
            <v>0</v>
          </cell>
          <cell r="R916">
            <v>0</v>
          </cell>
          <cell r="T916">
            <v>608.438</v>
          </cell>
          <cell r="V916">
            <v>608.438</v>
          </cell>
        </row>
        <row r="917">
          <cell r="E917" t="str">
            <v>SUMINISTRO DE AGUA FRESCA</v>
          </cell>
          <cell r="P917">
            <v>0</v>
          </cell>
          <cell r="Q917">
            <v>937.5</v>
          </cell>
          <cell r="R917">
            <v>3278</v>
          </cell>
          <cell r="S917">
            <v>914</v>
          </cell>
          <cell r="T917">
            <v>1689.7180000000003</v>
          </cell>
          <cell r="V917">
            <v>6819.218</v>
          </cell>
        </row>
        <row r="920">
          <cell r="E920" t="str">
            <v>Total: AGUAS Y RELAVES</v>
          </cell>
          <cell r="P920">
            <v>557.13</v>
          </cell>
          <cell r="Q920">
            <v>1946.556</v>
          </cell>
          <cell r="R920">
            <v>3908.545</v>
          </cell>
          <cell r="S920">
            <v>914</v>
          </cell>
          <cell r="T920">
            <v>10338.6327</v>
          </cell>
          <cell r="V920">
            <v>17664.8637</v>
          </cell>
          <cell r="AA920" t="str">
            <v> </v>
          </cell>
        </row>
        <row r="924">
          <cell r="E924" t="str">
            <v>MANEJO DE CONCENTRADOS PUNTA CHUNGOS</v>
          </cell>
        </row>
        <row r="927">
          <cell r="D927" t="str">
            <v>EXCAVACIONES Y RELLENOS</v>
          </cell>
        </row>
        <row r="928">
          <cell r="D928">
            <v>1</v>
          </cell>
          <cell r="F928" t="str">
            <v>Excavaciones</v>
          </cell>
          <cell r="G928" t="str">
            <v>m3</v>
          </cell>
          <cell r="H928">
            <v>600</v>
          </cell>
          <cell r="N928">
            <v>11</v>
          </cell>
          <cell r="P928">
            <v>0</v>
          </cell>
          <cell r="Q928">
            <v>0</v>
          </cell>
          <cell r="T928">
            <v>6.6</v>
          </cell>
          <cell r="V928">
            <v>6.6</v>
          </cell>
        </row>
        <row r="929">
          <cell r="D929" t="str">
            <v>HORMIGONES</v>
          </cell>
        </row>
        <row r="930">
          <cell r="D930">
            <v>2</v>
          </cell>
          <cell r="F930" t="str">
            <v>Hormigon armado          </v>
          </cell>
          <cell r="G930" t="str">
            <v>m3</v>
          </cell>
          <cell r="H930">
            <v>103.49999999999999</v>
          </cell>
          <cell r="N930">
            <v>503</v>
          </cell>
          <cell r="P930">
            <v>0</v>
          </cell>
          <cell r="Q930">
            <v>0</v>
          </cell>
          <cell r="T930">
            <v>52.06049999999999</v>
          </cell>
          <cell r="V930">
            <v>52.06049999999999</v>
          </cell>
        </row>
        <row r="931">
          <cell r="D931" t="str">
            <v>MECANICA</v>
          </cell>
        </row>
        <row r="932">
          <cell r="D932">
            <v>5</v>
          </cell>
          <cell r="F932" t="str">
            <v>Bomba alimentación filtrado de concentr.tipo centrífuga horiz.tamaño 8"x6" 60 HP</v>
          </cell>
          <cell r="G932" t="str">
            <v>un</v>
          </cell>
          <cell r="H932">
            <v>1</v>
          </cell>
          <cell r="L932">
            <v>15758</v>
          </cell>
          <cell r="N932">
            <v>1576</v>
          </cell>
          <cell r="P932">
            <v>0</v>
          </cell>
          <cell r="Q932">
            <v>15.758</v>
          </cell>
          <cell r="R932">
            <v>0</v>
          </cell>
          <cell r="T932">
            <v>1.576</v>
          </cell>
          <cell r="V932">
            <v>17.334</v>
          </cell>
        </row>
        <row r="933">
          <cell r="D933">
            <v>5</v>
          </cell>
          <cell r="F933" t="str">
            <v>Bpmba impulsión agua clarificada tipo centrífuga horiz. 6"x4" 25 HP</v>
          </cell>
          <cell r="G933" t="str">
            <v>un</v>
          </cell>
          <cell r="H933">
            <v>1</v>
          </cell>
          <cell r="L933">
            <v>10792</v>
          </cell>
          <cell r="N933">
            <v>1079</v>
          </cell>
          <cell r="P933">
            <v>0</v>
          </cell>
          <cell r="Q933">
            <v>10.792</v>
          </cell>
          <cell r="R933">
            <v>0</v>
          </cell>
          <cell r="T933">
            <v>1.079</v>
          </cell>
          <cell r="V933">
            <v>11.871</v>
          </cell>
        </row>
        <row r="934">
          <cell r="D934">
            <v>5</v>
          </cell>
          <cell r="F934" t="str">
            <v>Bomba descarga clarificador tipo centrif.horizontal 3"x2" 15 HP</v>
          </cell>
          <cell r="G934" t="str">
            <v>un</v>
          </cell>
          <cell r="H934">
            <v>2</v>
          </cell>
          <cell r="L934">
            <v>8080</v>
          </cell>
          <cell r="N934">
            <v>808</v>
          </cell>
          <cell r="P934">
            <v>0</v>
          </cell>
          <cell r="Q934">
            <v>16.16</v>
          </cell>
          <cell r="R934">
            <v>0</v>
          </cell>
          <cell r="T934">
            <v>1.616</v>
          </cell>
          <cell r="V934">
            <v>17.776</v>
          </cell>
        </row>
        <row r="935">
          <cell r="D935">
            <v>5</v>
          </cell>
          <cell r="F935" t="str">
            <v>Bomba para derrames estanque concentrado tipo vertical tamaño 4" 30 HP</v>
          </cell>
          <cell r="G935" t="str">
            <v>un</v>
          </cell>
          <cell r="H935">
            <v>1</v>
          </cell>
          <cell r="L935">
            <v>29851</v>
          </cell>
          <cell r="N935">
            <v>2985</v>
          </cell>
          <cell r="P935">
            <v>0</v>
          </cell>
          <cell r="Q935">
            <v>29.851</v>
          </cell>
          <cell r="R935">
            <v>0</v>
          </cell>
          <cell r="T935">
            <v>2.985</v>
          </cell>
          <cell r="V935">
            <v>32.836</v>
          </cell>
        </row>
        <row r="936">
          <cell r="D936">
            <v>5</v>
          </cell>
          <cell r="F936" t="str">
            <v>Estanque almacenamiento concentrado CU-MO Vol útil=1.050 m3 75 HP</v>
          </cell>
          <cell r="G936" t="str">
            <v>ton</v>
          </cell>
          <cell r="H936">
            <v>45</v>
          </cell>
          <cell r="M936">
            <v>4300</v>
          </cell>
          <cell r="N936">
            <v>1450</v>
          </cell>
          <cell r="P936">
            <v>0</v>
          </cell>
          <cell r="Q936">
            <v>0</v>
          </cell>
          <cell r="R936">
            <v>193.5</v>
          </cell>
          <cell r="T936">
            <v>65.25</v>
          </cell>
          <cell r="V936">
            <v>258.75</v>
          </cell>
        </row>
        <row r="937">
          <cell r="D937">
            <v>5</v>
          </cell>
          <cell r="F937" t="str">
            <v>Agitador estanque concentrado de Cu-Mo 1050 m3</v>
          </cell>
          <cell r="G937" t="str">
            <v>un</v>
          </cell>
          <cell r="H937">
            <v>1</v>
          </cell>
          <cell r="L937">
            <v>63200</v>
          </cell>
          <cell r="N937">
            <v>6320</v>
          </cell>
          <cell r="P937">
            <v>0</v>
          </cell>
          <cell r="Q937">
            <v>63.2</v>
          </cell>
          <cell r="R937">
            <v>0</v>
          </cell>
          <cell r="T937">
            <v>6.32</v>
          </cell>
          <cell r="V937">
            <v>69.52000000000001</v>
          </cell>
        </row>
        <row r="938">
          <cell r="D938">
            <v>5</v>
          </cell>
          <cell r="F938" t="str">
            <v>Espesador de concentrado 60 pie diámetro</v>
          </cell>
          <cell r="G938" t="str">
            <v>un</v>
          </cell>
          <cell r="H938">
            <v>2</v>
          </cell>
          <cell r="L938">
            <v>65280</v>
          </cell>
          <cell r="N938">
            <v>13560</v>
          </cell>
          <cell r="P938">
            <v>65.28</v>
          </cell>
          <cell r="Q938">
            <v>65.28</v>
          </cell>
          <cell r="T938">
            <v>27.12</v>
          </cell>
          <cell r="V938">
            <v>157.68</v>
          </cell>
        </row>
        <row r="939">
          <cell r="D939">
            <v>5</v>
          </cell>
          <cell r="F939" t="str">
            <v>Estanque clarificador 60 pie</v>
          </cell>
          <cell r="G939" t="str">
            <v>un</v>
          </cell>
          <cell r="H939">
            <v>1</v>
          </cell>
          <cell r="L939">
            <v>47700</v>
          </cell>
          <cell r="N939">
            <v>7155</v>
          </cell>
          <cell r="P939">
            <v>0</v>
          </cell>
          <cell r="Q939">
            <v>47.7</v>
          </cell>
          <cell r="T939">
            <v>7.155</v>
          </cell>
          <cell r="V939">
            <v>54.855000000000004</v>
          </cell>
        </row>
        <row r="940">
          <cell r="D940">
            <v>5</v>
          </cell>
          <cell r="F940" t="str">
            <v>Estanque distribuidor de concentrado de cobre vol.útil=4m3</v>
          </cell>
          <cell r="G940" t="str">
            <v>ton</v>
          </cell>
          <cell r="H940">
            <v>4</v>
          </cell>
          <cell r="M940">
            <v>4300</v>
          </cell>
          <cell r="N940">
            <v>1450</v>
          </cell>
          <cell r="P940">
            <v>0</v>
          </cell>
          <cell r="R940">
            <v>17.2</v>
          </cell>
          <cell r="T940">
            <v>5.8</v>
          </cell>
          <cell r="V940">
            <v>23</v>
          </cell>
        </row>
        <row r="941">
          <cell r="D941" t="str">
            <v>CAÑERIAS</v>
          </cell>
        </row>
        <row r="942">
          <cell r="D942">
            <v>6</v>
          </cell>
          <cell r="F942" t="str">
            <v>Global tuberías válvulas y fittings (se aplica 72.2% equipos mecànicos)</v>
          </cell>
          <cell r="G942" t="str">
            <v>gl</v>
          </cell>
          <cell r="H942">
            <v>1</v>
          </cell>
          <cell r="N942">
            <v>464695</v>
          </cell>
          <cell r="P942">
            <v>0</v>
          </cell>
          <cell r="Q942">
            <v>0</v>
          </cell>
          <cell r="R942">
            <v>0</v>
          </cell>
          <cell r="T942">
            <v>464.695</v>
          </cell>
          <cell r="V942">
            <v>464.695</v>
          </cell>
        </row>
        <row r="943">
          <cell r="D943" t="str">
            <v>ELECTRICIDAD</v>
          </cell>
        </row>
        <row r="944">
          <cell r="D944">
            <v>7</v>
          </cell>
          <cell r="F944" t="str">
            <v>Global equipos eléctricos (se aplica 18.6% equipos mecánicos)</v>
          </cell>
          <cell r="G944" t="str">
            <v>gl</v>
          </cell>
          <cell r="H944">
            <v>1</v>
          </cell>
          <cell r="N944">
            <v>119714</v>
          </cell>
          <cell r="P944">
            <v>0</v>
          </cell>
          <cell r="Q944">
            <v>0</v>
          </cell>
          <cell r="R944">
            <v>0</v>
          </cell>
          <cell r="T944">
            <v>119.714</v>
          </cell>
          <cell r="V944">
            <v>119.714</v>
          </cell>
        </row>
        <row r="945">
          <cell r="E945" t="str">
            <v>ALMACENAMIENTO DE CONCENTRADOS</v>
          </cell>
          <cell r="P945">
            <v>65.28</v>
          </cell>
          <cell r="Q945">
            <v>248.74099999999999</v>
          </cell>
          <cell r="R945">
            <v>210.7</v>
          </cell>
          <cell r="S945">
            <v>0</v>
          </cell>
          <cell r="T945">
            <v>761.9704999999999</v>
          </cell>
          <cell r="V945">
            <v>1286.6915</v>
          </cell>
        </row>
        <row r="949">
          <cell r="D949" t="str">
            <v>EXCAVACIONES Y RELLENOS</v>
          </cell>
        </row>
        <row r="950">
          <cell r="D950">
            <v>1</v>
          </cell>
          <cell r="F950" t="str">
            <v>Excavaciones                    filtros y espesador</v>
          </cell>
          <cell r="G950" t="str">
            <v>m3</v>
          </cell>
          <cell r="H950">
            <v>162</v>
          </cell>
          <cell r="N950">
            <v>11</v>
          </cell>
          <cell r="P950">
            <v>0</v>
          </cell>
          <cell r="Q950">
            <v>0</v>
          </cell>
          <cell r="T950">
            <v>1.782</v>
          </cell>
          <cell r="V950">
            <v>1.782</v>
          </cell>
        </row>
        <row r="951">
          <cell r="D951">
            <v>1</v>
          </cell>
          <cell r="F951" t="str">
            <v>Excavaciones                    estanques</v>
          </cell>
          <cell r="G951" t="str">
            <v>m3</v>
          </cell>
          <cell r="H951">
            <v>600</v>
          </cell>
          <cell r="N951">
            <v>11</v>
          </cell>
          <cell r="T951">
            <v>6.6</v>
          </cell>
          <cell r="V951">
            <v>6.6</v>
          </cell>
        </row>
        <row r="952">
          <cell r="D952" t="str">
            <v>HORMIGONES</v>
          </cell>
        </row>
        <row r="953">
          <cell r="D953">
            <v>2</v>
          </cell>
          <cell r="F953" t="str">
            <v>Hormigon armado          </v>
          </cell>
          <cell r="G953" t="str">
            <v>m3</v>
          </cell>
          <cell r="H953">
            <v>576.15</v>
          </cell>
          <cell r="N953">
            <v>503</v>
          </cell>
          <cell r="P953">
            <v>0</v>
          </cell>
          <cell r="Q953">
            <v>0</v>
          </cell>
          <cell r="T953">
            <v>289.80345</v>
          </cell>
          <cell r="V953">
            <v>289.80345</v>
          </cell>
        </row>
        <row r="954">
          <cell r="D954" t="str">
            <v>ESTRUCTURAS METALICAS</v>
          </cell>
        </row>
        <row r="955">
          <cell r="D955">
            <v>3</v>
          </cell>
          <cell r="F955" t="str">
            <v>Estructuras metálicas     ampliación edificio</v>
          </cell>
          <cell r="G955" t="str">
            <v>ton</v>
          </cell>
          <cell r="H955">
            <v>172.5</v>
          </cell>
          <cell r="M955">
            <v>1900</v>
          </cell>
          <cell r="N955">
            <v>870</v>
          </cell>
          <cell r="P955">
            <v>0</v>
          </cell>
          <cell r="Q955">
            <v>0</v>
          </cell>
          <cell r="R955">
            <v>327.75</v>
          </cell>
          <cell r="T955">
            <v>150.075</v>
          </cell>
          <cell r="V955">
            <v>477.825</v>
          </cell>
        </row>
        <row r="956">
          <cell r="D956" t="str">
            <v>MECANICA</v>
          </cell>
        </row>
        <row r="957">
          <cell r="D957">
            <v>5</v>
          </cell>
          <cell r="F957" t="str">
            <v>Bomba aliment.agua filtrado tipo centrífuga horiz.tamaño 8"x6" 15 HP</v>
          </cell>
          <cell r="G957" t="str">
            <v>un</v>
          </cell>
          <cell r="H957">
            <v>4</v>
          </cell>
          <cell r="L957">
            <v>12608</v>
          </cell>
          <cell r="N957">
            <v>1261</v>
          </cell>
          <cell r="P957">
            <v>0</v>
          </cell>
          <cell r="Q957">
            <v>50.432</v>
          </cell>
          <cell r="R957">
            <v>0</v>
          </cell>
          <cell r="T957">
            <v>5.044</v>
          </cell>
          <cell r="V957">
            <v>55.476</v>
          </cell>
        </row>
        <row r="958">
          <cell r="D958">
            <v>5</v>
          </cell>
          <cell r="F958" t="str">
            <v>Bomba alimentación ácido 0.5 HP</v>
          </cell>
          <cell r="G958" t="str">
            <v>un</v>
          </cell>
          <cell r="H958">
            <v>4</v>
          </cell>
          <cell r="L958">
            <v>250</v>
          </cell>
          <cell r="N958">
            <v>25</v>
          </cell>
          <cell r="P958">
            <v>0</v>
          </cell>
          <cell r="Q958">
            <v>1</v>
          </cell>
          <cell r="R958">
            <v>0</v>
          </cell>
          <cell r="T958">
            <v>0.1</v>
          </cell>
          <cell r="V958">
            <v>1.1</v>
          </cell>
        </row>
        <row r="959">
          <cell r="D959">
            <v>5</v>
          </cell>
          <cell r="F959" t="str">
            <v>Bomba de vacío concentrado de Cu 3HP  incluido en filtro concentrado de Cu</v>
          </cell>
          <cell r="G959" t="str">
            <v>un</v>
          </cell>
          <cell r="H959">
            <v>0</v>
          </cell>
          <cell r="P959">
            <v>0</v>
          </cell>
          <cell r="Q959">
            <v>0</v>
          </cell>
          <cell r="R959">
            <v>0</v>
          </cell>
          <cell r="T959">
            <v>0</v>
          </cell>
          <cell r="V959">
            <v>0</v>
          </cell>
        </row>
        <row r="960">
          <cell r="D960">
            <v>5</v>
          </cell>
          <cell r="F960" t="str">
            <v>Estanque receptor de agua filtradavol.útil=0.33 m3 c/u</v>
          </cell>
          <cell r="G960" t="str">
            <v>ton</v>
          </cell>
          <cell r="H960">
            <v>60</v>
          </cell>
          <cell r="M960">
            <v>4300</v>
          </cell>
          <cell r="N960">
            <v>1450</v>
          </cell>
          <cell r="P960">
            <v>0</v>
          </cell>
          <cell r="Q960">
            <v>0</v>
          </cell>
          <cell r="R960">
            <v>258</v>
          </cell>
          <cell r="T960">
            <v>87</v>
          </cell>
          <cell r="V960">
            <v>345</v>
          </cell>
        </row>
        <row r="961">
          <cell r="D961">
            <v>5</v>
          </cell>
          <cell r="F961" t="str">
            <v>Filtro concentrado de Cu tipo cerámico de disco área 45 m2 c/u 14 HP</v>
          </cell>
          <cell r="G961" t="str">
            <v>un</v>
          </cell>
          <cell r="H961">
            <v>4</v>
          </cell>
          <cell r="L961">
            <v>678100</v>
          </cell>
          <cell r="N961">
            <v>67810</v>
          </cell>
          <cell r="P961">
            <v>0</v>
          </cell>
          <cell r="Q961">
            <v>2712.4</v>
          </cell>
          <cell r="R961">
            <v>0</v>
          </cell>
          <cell r="T961">
            <v>271.24</v>
          </cell>
          <cell r="V961">
            <v>2983.6400000000003</v>
          </cell>
        </row>
        <row r="962">
          <cell r="D962">
            <v>5</v>
          </cell>
          <cell r="F962" t="str">
            <v>Alargamiento en 28.5 m correa de alimentación acopio de concentrado A=0.8m L=287m</v>
          </cell>
          <cell r="G962" t="str">
            <v>m</v>
          </cell>
          <cell r="H962">
            <v>26</v>
          </cell>
          <cell r="L962">
            <v>4135</v>
          </cell>
          <cell r="N962">
            <v>600</v>
          </cell>
          <cell r="P962">
            <v>107.51</v>
          </cell>
          <cell r="Q962">
            <v>0</v>
          </cell>
          <cell r="R962">
            <v>0</v>
          </cell>
          <cell r="T962">
            <v>15.6</v>
          </cell>
          <cell r="V962">
            <v>123.11</v>
          </cell>
        </row>
        <row r="963">
          <cell r="D963">
            <v>5</v>
          </cell>
          <cell r="F963" t="str">
            <v>Sistema de carguío de camiones</v>
          </cell>
          <cell r="G963" t="str">
            <v>gl</v>
          </cell>
          <cell r="H963">
            <v>1</v>
          </cell>
          <cell r="L963">
            <v>300000</v>
          </cell>
          <cell r="M963">
            <v>300000</v>
          </cell>
          <cell r="N963">
            <v>400000</v>
          </cell>
          <cell r="P963">
            <v>150</v>
          </cell>
          <cell r="Q963">
            <v>150</v>
          </cell>
          <cell r="R963">
            <v>150</v>
          </cell>
          <cell r="S963">
            <v>150</v>
          </cell>
          <cell r="T963">
            <v>400</v>
          </cell>
          <cell r="V963">
            <v>1000</v>
          </cell>
        </row>
        <row r="964">
          <cell r="D964" t="str">
            <v>CAÑERIAS</v>
          </cell>
        </row>
        <row r="965">
          <cell r="D965">
            <v>6</v>
          </cell>
          <cell r="F965" t="str">
            <v>Global tuberías válvulas y fittings (se aplica 12.4% equipos mecànicos)</v>
          </cell>
          <cell r="G965" t="str">
            <v>gl</v>
          </cell>
          <cell r="H965">
            <v>1</v>
          </cell>
          <cell r="N965">
            <v>434915</v>
          </cell>
          <cell r="P965">
            <v>0</v>
          </cell>
          <cell r="Q965">
            <v>0</v>
          </cell>
          <cell r="R965">
            <v>0</v>
          </cell>
          <cell r="T965">
            <v>434.915</v>
          </cell>
          <cell r="V965">
            <v>434.915</v>
          </cell>
        </row>
        <row r="966">
          <cell r="D966" t="str">
            <v>ELECTRICIDAD</v>
          </cell>
        </row>
        <row r="967">
          <cell r="D967">
            <v>7</v>
          </cell>
          <cell r="F967" t="str">
            <v>Global equipos eléctricos (se aplica 18.6% equipos mecánicos)</v>
          </cell>
          <cell r="G967" t="str">
            <v>gl</v>
          </cell>
          <cell r="H967">
            <v>1</v>
          </cell>
          <cell r="N967">
            <v>410364</v>
          </cell>
          <cell r="P967">
            <v>0</v>
          </cell>
          <cell r="Q967">
            <v>0</v>
          </cell>
          <cell r="R967">
            <v>0</v>
          </cell>
          <cell r="T967">
            <v>410.364</v>
          </cell>
          <cell r="V967">
            <v>410.364</v>
          </cell>
        </row>
        <row r="968">
          <cell r="E968" t="str">
            <v>PLANTA FILTROS</v>
          </cell>
          <cell r="P968">
            <v>257.51</v>
          </cell>
          <cell r="Q968">
            <v>2913.832</v>
          </cell>
          <cell r="R968">
            <v>735.75</v>
          </cell>
          <cell r="S968">
            <v>150</v>
          </cell>
          <cell r="T968">
            <v>2072.52345</v>
          </cell>
          <cell r="V968">
            <v>6129.615449999999</v>
          </cell>
        </row>
        <row r="972">
          <cell r="D972" t="str">
            <v>OBRAS CIVILES GENERALES</v>
          </cell>
        </row>
        <row r="973">
          <cell r="D973">
            <v>4</v>
          </cell>
          <cell r="F973" t="str">
            <v>Inversión en descarte de agua (plantación de 33.6 há red riego tranque 50.000 m3)</v>
          </cell>
          <cell r="G973" t="str">
            <v>gl</v>
          </cell>
          <cell r="H973">
            <v>1</v>
          </cell>
          <cell r="N973">
            <v>1285542</v>
          </cell>
          <cell r="P973">
            <v>0</v>
          </cell>
          <cell r="Q973">
            <v>0</v>
          </cell>
          <cell r="T973">
            <v>1285.542</v>
          </cell>
          <cell r="V973">
            <v>1285.542</v>
          </cell>
        </row>
        <row r="974">
          <cell r="D974" t="str">
            <v>MECANICA</v>
          </cell>
        </row>
        <row r="975">
          <cell r="D975">
            <v>5</v>
          </cell>
          <cell r="F975" t="str">
            <v>Bomba alimentación filtro de arena tipo centrífuga horiz. 6"x4" 30 HP</v>
          </cell>
          <cell r="G975" t="str">
            <v>un</v>
          </cell>
          <cell r="H975">
            <v>2</v>
          </cell>
          <cell r="L975">
            <v>11173</v>
          </cell>
          <cell r="N975">
            <v>1117</v>
          </cell>
          <cell r="P975">
            <v>0</v>
          </cell>
          <cell r="Q975">
            <v>22.346</v>
          </cell>
          <cell r="R975">
            <v>0</v>
          </cell>
          <cell r="T975">
            <v>2.234</v>
          </cell>
          <cell r="V975">
            <v>24.58</v>
          </cell>
        </row>
        <row r="976">
          <cell r="D976">
            <v>5</v>
          </cell>
          <cell r="F976" t="str">
            <v>Filtro arena cap: 45 m3/h max</v>
          </cell>
          <cell r="G976" t="str">
            <v>un</v>
          </cell>
          <cell r="H976">
            <v>1</v>
          </cell>
          <cell r="L976">
            <v>75900</v>
          </cell>
          <cell r="N976">
            <v>7590</v>
          </cell>
          <cell r="P976">
            <v>0</v>
          </cell>
          <cell r="Q976">
            <v>75.9</v>
          </cell>
          <cell r="R976">
            <v>0</v>
          </cell>
          <cell r="T976">
            <v>7.59</v>
          </cell>
          <cell r="V976">
            <v>83.49000000000001</v>
          </cell>
        </row>
        <row r="977">
          <cell r="D977">
            <v>5</v>
          </cell>
          <cell r="F977" t="str">
            <v>Ampliación FAD</v>
          </cell>
          <cell r="G977" t="str">
            <v>gl</v>
          </cell>
          <cell r="H977">
            <v>1</v>
          </cell>
          <cell r="M977">
            <v>100000</v>
          </cell>
          <cell r="R977">
            <v>100</v>
          </cell>
          <cell r="T977">
            <v>0</v>
          </cell>
          <cell r="V977">
            <v>100</v>
          </cell>
        </row>
        <row r="978">
          <cell r="D978" t="str">
            <v>CAÑERIAS</v>
          </cell>
        </row>
        <row r="979">
          <cell r="D979">
            <v>6</v>
          </cell>
          <cell r="F979" t="str">
            <v>Global tuberías válvulas y fittings (se aplica 90.2% equipos mecànicos)</v>
          </cell>
          <cell r="G979" t="str">
            <v>gl</v>
          </cell>
          <cell r="H979">
            <v>1</v>
          </cell>
          <cell r="N979">
            <v>97480</v>
          </cell>
          <cell r="P979">
            <v>0</v>
          </cell>
          <cell r="Q979">
            <v>0</v>
          </cell>
          <cell r="R979">
            <v>0</v>
          </cell>
          <cell r="T979">
            <v>97.48</v>
          </cell>
          <cell r="V979">
            <v>97.48</v>
          </cell>
        </row>
        <row r="980">
          <cell r="D980" t="str">
            <v>ELECTRICIDAD</v>
          </cell>
        </row>
        <row r="981">
          <cell r="D981">
            <v>7</v>
          </cell>
          <cell r="F981" t="str">
            <v>Global equipos eléctricos (se aplica 5.8% equipos mecánicos)</v>
          </cell>
          <cell r="G981" t="str">
            <v>gl</v>
          </cell>
          <cell r="H981">
            <v>1</v>
          </cell>
          <cell r="N981">
            <v>6268</v>
          </cell>
          <cell r="P981">
            <v>0</v>
          </cell>
          <cell r="Q981">
            <v>0</v>
          </cell>
          <cell r="R981">
            <v>0</v>
          </cell>
          <cell r="T981">
            <v>6.268</v>
          </cell>
          <cell r="V981">
            <v>6.268</v>
          </cell>
        </row>
        <row r="982">
          <cell r="E982" t="str">
            <v>SERVICIOS DE TRATAMIENTO DE AGUA PUERTO</v>
          </cell>
          <cell r="P982">
            <v>0</v>
          </cell>
          <cell r="Q982">
            <v>98.24600000000001</v>
          </cell>
          <cell r="R982">
            <v>100</v>
          </cell>
          <cell r="S982">
            <v>0</v>
          </cell>
          <cell r="T982">
            <v>1399.1139999999998</v>
          </cell>
          <cell r="V982">
            <v>1597.36</v>
          </cell>
        </row>
        <row r="985">
          <cell r="E985" t="str">
            <v>Total: MANEJO DE CONCENTRADOS PUNTA CHUNGOS</v>
          </cell>
          <cell r="P985">
            <v>322.78999999999996</v>
          </cell>
          <cell r="Q985">
            <v>3260.819</v>
          </cell>
          <cell r="R985">
            <v>1046.45</v>
          </cell>
          <cell r="S985">
            <v>150</v>
          </cell>
          <cell r="T985">
            <v>4233.60795</v>
          </cell>
          <cell r="V985">
            <v>9013.666949999999</v>
          </cell>
          <cell r="AA985" t="str">
            <v> </v>
          </cell>
        </row>
        <row r="989">
          <cell r="E989" t="str">
            <v>INFRAESTRUCTURA</v>
          </cell>
        </row>
        <row r="992">
          <cell r="D992" t="str">
            <v>ELECTRICIDAD</v>
          </cell>
        </row>
        <row r="993">
          <cell r="D993">
            <v>7</v>
          </cell>
          <cell r="F993" t="str">
            <v>Transformador de poder trifásico c/resis.puesta a tierra c/pararrayos en 23 Kv</v>
          </cell>
          <cell r="G993" t="str">
            <v>un</v>
          </cell>
          <cell r="H993">
            <v>1</v>
          </cell>
          <cell r="L993">
            <v>1034886</v>
          </cell>
          <cell r="N993">
            <v>108600</v>
          </cell>
          <cell r="P993">
            <v>1034.886</v>
          </cell>
          <cell r="Q993">
            <v>0</v>
          </cell>
          <cell r="R993">
            <v>0</v>
          </cell>
          <cell r="T993">
            <v>108.6</v>
          </cell>
          <cell r="V993">
            <v>1143.4859999999999</v>
          </cell>
        </row>
        <row r="994">
          <cell r="D994">
            <v>7</v>
          </cell>
          <cell r="F994" t="str">
            <v>Transformador de poder trifásico c/resis.puesta a tierra 12/16/20 MVA-23kV/3</v>
          </cell>
          <cell r="G994" t="str">
            <v>un</v>
          </cell>
          <cell r="H994">
            <v>1</v>
          </cell>
          <cell r="L994">
            <v>207000</v>
          </cell>
          <cell r="N994">
            <v>21700</v>
          </cell>
          <cell r="P994">
            <v>0</v>
          </cell>
          <cell r="Q994">
            <v>207</v>
          </cell>
          <cell r="T994">
            <v>21.7</v>
          </cell>
          <cell r="V994">
            <v>228.7</v>
          </cell>
        </row>
        <row r="995">
          <cell r="D995">
            <v>7</v>
          </cell>
          <cell r="F995" t="str">
            <v>Transformador de potencial monofásico 220 kV 50 Hz 1050kV</v>
          </cell>
          <cell r="G995" t="str">
            <v>un</v>
          </cell>
          <cell r="H995">
            <v>3</v>
          </cell>
          <cell r="L995">
            <v>11097</v>
          </cell>
          <cell r="N995">
            <v>1750</v>
          </cell>
          <cell r="P995">
            <v>0</v>
          </cell>
          <cell r="Q995">
            <v>33.291</v>
          </cell>
          <cell r="T995">
            <v>5.25</v>
          </cell>
          <cell r="V995">
            <v>38.541</v>
          </cell>
        </row>
        <row r="996">
          <cell r="D996">
            <v>7</v>
          </cell>
          <cell r="F996" t="str">
            <v>transformador de servicios auxiliares 150 kVA 400/220V</v>
          </cell>
          <cell r="G996" t="str">
            <v>un</v>
          </cell>
          <cell r="H996">
            <v>2</v>
          </cell>
          <cell r="L996">
            <v>153350</v>
          </cell>
          <cell r="N996">
            <v>850</v>
          </cell>
          <cell r="P996">
            <v>306.7</v>
          </cell>
          <cell r="T996">
            <v>1.7</v>
          </cell>
          <cell r="V996">
            <v>308.4</v>
          </cell>
        </row>
        <row r="997">
          <cell r="D997">
            <v>7</v>
          </cell>
          <cell r="F997" t="str">
            <v>Transformador de distribución 500 kVA 23.0 Kv 4000V</v>
          </cell>
          <cell r="G997" t="str">
            <v>un</v>
          </cell>
          <cell r="H997">
            <v>4</v>
          </cell>
          <cell r="L997">
            <v>54370</v>
          </cell>
          <cell r="N997">
            <v>9250</v>
          </cell>
          <cell r="P997">
            <v>217.48</v>
          </cell>
          <cell r="T997">
            <v>37</v>
          </cell>
          <cell r="V997">
            <v>254.48</v>
          </cell>
        </row>
        <row r="998">
          <cell r="D998">
            <v>7</v>
          </cell>
          <cell r="F998" t="str">
            <v>Pararrayos monofásico ZnO, c7base aislante y contador descarga 220 kV, 20kA</v>
          </cell>
          <cell r="G998" t="str">
            <v>un</v>
          </cell>
          <cell r="H998">
            <v>3</v>
          </cell>
          <cell r="L998">
            <v>3876</v>
          </cell>
          <cell r="N998">
            <v>1500</v>
          </cell>
          <cell r="P998">
            <v>0</v>
          </cell>
          <cell r="Q998">
            <v>11.628</v>
          </cell>
          <cell r="T998">
            <v>4.5</v>
          </cell>
          <cell r="V998">
            <v>16.128</v>
          </cell>
        </row>
        <row r="999">
          <cell r="D999">
            <v>7</v>
          </cell>
          <cell r="F999" t="str">
            <v>Interruptor de poder trifásico sellado SF6 intemperie 2000A, 242 kV, 50kA</v>
          </cell>
          <cell r="G999" t="str">
            <v>un</v>
          </cell>
          <cell r="H999">
            <v>1</v>
          </cell>
          <cell r="L999">
            <v>102125</v>
          </cell>
          <cell r="N999">
            <v>15550</v>
          </cell>
          <cell r="P999">
            <v>0</v>
          </cell>
          <cell r="Q999">
            <v>102.125</v>
          </cell>
          <cell r="T999">
            <v>15.55</v>
          </cell>
          <cell r="V999">
            <v>117.675</v>
          </cell>
        </row>
        <row r="1000">
          <cell r="D1000">
            <v>7</v>
          </cell>
          <cell r="F1000" t="str">
            <v>Interruptor bajo carga trifásico intemperie</v>
          </cell>
          <cell r="G1000" t="str">
            <v>un</v>
          </cell>
          <cell r="H1000">
            <v>4</v>
          </cell>
          <cell r="L1000">
            <v>50340</v>
          </cell>
          <cell r="N1000">
            <v>4350</v>
          </cell>
          <cell r="P1000">
            <v>0</v>
          </cell>
          <cell r="Q1000">
            <v>201.36</v>
          </cell>
          <cell r="T1000">
            <v>17.4</v>
          </cell>
          <cell r="V1000">
            <v>218.76000000000002</v>
          </cell>
        </row>
        <row r="1001">
          <cell r="D1001">
            <v>7</v>
          </cell>
          <cell r="F1001" t="str">
            <v>Desconectador tripolar vertical doble apertura mec.operación a motor</v>
          </cell>
          <cell r="G1001" t="str">
            <v>un</v>
          </cell>
          <cell r="H1001">
            <v>2</v>
          </cell>
          <cell r="L1001">
            <v>17480</v>
          </cell>
          <cell r="N1001">
            <v>10300</v>
          </cell>
          <cell r="P1001">
            <v>0</v>
          </cell>
          <cell r="Q1001">
            <v>34.96</v>
          </cell>
          <cell r="T1001">
            <v>20.6</v>
          </cell>
          <cell r="V1001">
            <v>55.56</v>
          </cell>
        </row>
        <row r="1002">
          <cell r="D1002">
            <v>7</v>
          </cell>
          <cell r="F1002" t="str">
            <v>Filtro de armónicos 23 kV 5° armónica 5MVA</v>
          </cell>
          <cell r="G1002" t="str">
            <v>un</v>
          </cell>
          <cell r="H1002">
            <v>3</v>
          </cell>
          <cell r="L1002">
            <v>200194</v>
          </cell>
          <cell r="N1002">
            <v>25000</v>
          </cell>
          <cell r="P1002">
            <v>0</v>
          </cell>
          <cell r="Q1002">
            <v>600.582</v>
          </cell>
          <cell r="T1002">
            <v>75</v>
          </cell>
          <cell r="V1002">
            <v>675.582</v>
          </cell>
        </row>
        <row r="1003">
          <cell r="D1003">
            <v>7</v>
          </cell>
          <cell r="F1003" t="str">
            <v>Filtro de armónicos 23 kV 9,5° armónica 4 MVA</v>
          </cell>
          <cell r="G1003" t="str">
            <v>un</v>
          </cell>
          <cell r="H1003">
            <v>3</v>
          </cell>
          <cell r="L1003">
            <v>200194</v>
          </cell>
          <cell r="N1003">
            <v>25000</v>
          </cell>
          <cell r="P1003">
            <v>0</v>
          </cell>
          <cell r="Q1003">
            <v>600.582</v>
          </cell>
          <cell r="T1003">
            <v>75</v>
          </cell>
          <cell r="V1003">
            <v>675.582</v>
          </cell>
        </row>
        <row r="1004">
          <cell r="D1004">
            <v>7</v>
          </cell>
          <cell r="F1004" t="str">
            <v>Celdas 23 kV 1200 A</v>
          </cell>
          <cell r="G1004" t="str">
            <v>un</v>
          </cell>
          <cell r="H1004">
            <v>20</v>
          </cell>
          <cell r="L1004">
            <v>75600</v>
          </cell>
          <cell r="N1004">
            <v>5526</v>
          </cell>
          <cell r="P1004">
            <v>0</v>
          </cell>
          <cell r="Q1004">
            <v>1512</v>
          </cell>
          <cell r="T1004">
            <v>110.52</v>
          </cell>
          <cell r="V1004">
            <v>1622.52</v>
          </cell>
        </row>
        <row r="1005">
          <cell r="D1005">
            <v>7</v>
          </cell>
          <cell r="F1005" t="str">
            <v>panel de protección</v>
          </cell>
          <cell r="G1005" t="str">
            <v>un</v>
          </cell>
          <cell r="H1005">
            <v>1</v>
          </cell>
          <cell r="L1005">
            <v>206152</v>
          </cell>
          <cell r="N1005">
            <v>2225</v>
          </cell>
          <cell r="P1005">
            <v>0</v>
          </cell>
          <cell r="Q1005">
            <v>206.152</v>
          </cell>
          <cell r="T1005">
            <v>2.225</v>
          </cell>
          <cell r="V1005">
            <v>208.37699999999998</v>
          </cell>
        </row>
        <row r="1006">
          <cell r="D1006">
            <v>7</v>
          </cell>
          <cell r="F1006" t="str">
            <v>Cargador de baterías 380V 125DC 60A</v>
          </cell>
          <cell r="G1006" t="str">
            <v>un</v>
          </cell>
          <cell r="H1006">
            <v>1</v>
          </cell>
          <cell r="L1006">
            <v>12243</v>
          </cell>
          <cell r="N1006">
            <v>950</v>
          </cell>
          <cell r="P1006">
            <v>0</v>
          </cell>
          <cell r="Q1006">
            <v>12.243</v>
          </cell>
          <cell r="T1006">
            <v>0.95</v>
          </cell>
          <cell r="V1006">
            <v>13.193</v>
          </cell>
        </row>
        <row r="1007">
          <cell r="D1007">
            <v>7</v>
          </cell>
          <cell r="F1007" t="str">
            <v>Juego de batería niquel cadmio 400 AH 125 VDC</v>
          </cell>
          <cell r="G1007" t="str">
            <v>un</v>
          </cell>
          <cell r="H1007">
            <v>1</v>
          </cell>
          <cell r="L1007">
            <v>24480</v>
          </cell>
          <cell r="N1007">
            <v>1725</v>
          </cell>
          <cell r="P1007">
            <v>0</v>
          </cell>
          <cell r="Q1007">
            <v>24.48</v>
          </cell>
          <cell r="T1007">
            <v>1.725</v>
          </cell>
          <cell r="V1007">
            <v>26.205000000000002</v>
          </cell>
        </row>
        <row r="1008">
          <cell r="D1008">
            <v>7</v>
          </cell>
          <cell r="F1008" t="str">
            <v>UPS 5 kVA c/transformador</v>
          </cell>
          <cell r="G1008" t="str">
            <v>un</v>
          </cell>
          <cell r="H1008">
            <v>1</v>
          </cell>
          <cell r="L1008">
            <v>9900</v>
          </cell>
          <cell r="N1008">
            <v>1250</v>
          </cell>
          <cell r="P1008">
            <v>0</v>
          </cell>
          <cell r="Q1008">
            <v>9.9</v>
          </cell>
          <cell r="T1008">
            <v>1.25</v>
          </cell>
          <cell r="V1008">
            <v>11.15</v>
          </cell>
        </row>
        <row r="1009">
          <cell r="D1009">
            <v>7</v>
          </cell>
          <cell r="F1009" t="str">
            <v>Aislador de pedestal completo c/pernos de fijación modelo LAPP 315324-H</v>
          </cell>
          <cell r="G1009" t="str">
            <v>un</v>
          </cell>
          <cell r="H1009">
            <v>6</v>
          </cell>
          <cell r="L1009">
            <v>5373</v>
          </cell>
          <cell r="N1009">
            <v>680</v>
          </cell>
          <cell r="P1009">
            <v>0</v>
          </cell>
          <cell r="Q1009">
            <v>32.238</v>
          </cell>
          <cell r="T1009">
            <v>4.08</v>
          </cell>
          <cell r="V1009">
            <v>36.318</v>
          </cell>
        </row>
        <row r="1010">
          <cell r="D1010">
            <v>7</v>
          </cell>
          <cell r="F1010" t="str">
            <v>Cable de aluminio tipo AAC Coreosis 1590 MCM</v>
          </cell>
          <cell r="G1010" t="str">
            <v>un</v>
          </cell>
          <cell r="H1010">
            <v>500</v>
          </cell>
          <cell r="L1010">
            <v>23</v>
          </cell>
          <cell r="N1010">
            <v>1</v>
          </cell>
          <cell r="P1010">
            <v>0</v>
          </cell>
          <cell r="Q1010">
            <v>11.5</v>
          </cell>
          <cell r="T1010">
            <v>0.5</v>
          </cell>
          <cell r="V1010">
            <v>12</v>
          </cell>
        </row>
        <row r="1011">
          <cell r="D1011">
            <v>7</v>
          </cell>
          <cell r="F1011" t="str">
            <v>Cable unipolar aislado133% EPR 25kV 250 MCM</v>
          </cell>
          <cell r="G1011" t="str">
            <v>un</v>
          </cell>
          <cell r="H1011">
            <v>2160</v>
          </cell>
          <cell r="L1011">
            <v>25</v>
          </cell>
          <cell r="N1011">
            <v>13</v>
          </cell>
          <cell r="P1011">
            <v>54</v>
          </cell>
          <cell r="T1011">
            <v>28.08</v>
          </cell>
          <cell r="V1011">
            <v>82.08</v>
          </cell>
        </row>
        <row r="1012">
          <cell r="D1012">
            <v>7</v>
          </cell>
          <cell r="F1012" t="str">
            <v>Cable unipolar aislado133% EPR 25kV 1000 MCM</v>
          </cell>
          <cell r="G1012" t="str">
            <v>un</v>
          </cell>
          <cell r="H1012">
            <v>4800</v>
          </cell>
          <cell r="L1012">
            <v>50</v>
          </cell>
          <cell r="N1012">
            <v>26</v>
          </cell>
          <cell r="P1012">
            <v>240</v>
          </cell>
          <cell r="T1012">
            <v>124.8</v>
          </cell>
          <cell r="V1012">
            <v>364.8</v>
          </cell>
        </row>
        <row r="1013">
          <cell r="D1013">
            <v>7</v>
          </cell>
          <cell r="F1013" t="str">
            <v>Cable unipolar aislado133% EPR 5kV 1000 MCM</v>
          </cell>
          <cell r="G1013" t="str">
            <v>un</v>
          </cell>
          <cell r="H1013">
            <v>1500</v>
          </cell>
          <cell r="L1013">
            <v>56</v>
          </cell>
          <cell r="N1013">
            <v>5</v>
          </cell>
          <cell r="P1013">
            <v>84</v>
          </cell>
          <cell r="T1013">
            <v>7.5</v>
          </cell>
          <cell r="V1013">
            <v>91.5</v>
          </cell>
        </row>
        <row r="1014">
          <cell r="D1014">
            <v>7</v>
          </cell>
          <cell r="F1014" t="str">
            <v>Mastil de pararrayos Ñ h=22m</v>
          </cell>
          <cell r="G1014" t="str">
            <v>un</v>
          </cell>
          <cell r="H1014">
            <v>3</v>
          </cell>
          <cell r="L1014">
            <v>10000</v>
          </cell>
          <cell r="N1014">
            <v>2500</v>
          </cell>
          <cell r="P1014">
            <v>30</v>
          </cell>
          <cell r="T1014">
            <v>7.5</v>
          </cell>
          <cell r="V1014">
            <v>37.5</v>
          </cell>
        </row>
        <row r="1015">
          <cell r="D1015">
            <v>7</v>
          </cell>
          <cell r="F1015" t="str">
            <v>Ferretería y conectores patio altaa tensión clase 220 kV</v>
          </cell>
          <cell r="G1015" t="str">
            <v>un</v>
          </cell>
          <cell r="H1015">
            <v>1</v>
          </cell>
          <cell r="L1015">
            <v>22043</v>
          </cell>
          <cell r="N1015">
            <v>62500</v>
          </cell>
          <cell r="P1015">
            <v>22.043</v>
          </cell>
          <cell r="T1015">
            <v>62.5</v>
          </cell>
          <cell r="V1015">
            <v>84.543</v>
          </cell>
        </row>
        <row r="1016">
          <cell r="D1016">
            <v>7</v>
          </cell>
          <cell r="F1016" t="str">
            <v>Cadena 16 aisladores anclaje de porcelana tipo neblina</v>
          </cell>
          <cell r="G1016" t="str">
            <v>un</v>
          </cell>
          <cell r="H1016">
            <v>6</v>
          </cell>
          <cell r="L1016">
            <v>500</v>
          </cell>
          <cell r="N1016">
            <v>39</v>
          </cell>
          <cell r="P1016">
            <v>0</v>
          </cell>
          <cell r="Q1016">
            <v>3</v>
          </cell>
          <cell r="T1016">
            <v>0.234</v>
          </cell>
          <cell r="V1016">
            <v>3.234</v>
          </cell>
        </row>
        <row r="1017">
          <cell r="D1017">
            <v>7</v>
          </cell>
          <cell r="F1017" t="str">
            <v>Sistema puesta a tierra sist.Opat-Endesa data eq.prot.fact.superv.de potencia</v>
          </cell>
          <cell r="G1017" t="str">
            <v>un</v>
          </cell>
          <cell r="H1017">
            <v>1</v>
          </cell>
          <cell r="L1017">
            <v>451152</v>
          </cell>
          <cell r="N1017">
            <v>15000</v>
          </cell>
          <cell r="P1017">
            <v>451.152</v>
          </cell>
          <cell r="T1017">
            <v>15</v>
          </cell>
          <cell r="V1017">
            <v>466.152</v>
          </cell>
        </row>
        <row r="1018">
          <cell r="D1018">
            <v>7</v>
          </cell>
          <cell r="F1018" t="str">
            <v>Sist.alumbrado y calefacción sist.refr.y presurizac.sist.alarma emergencia</v>
          </cell>
          <cell r="G1018" t="str">
            <v>un</v>
          </cell>
          <cell r="H1018">
            <v>1</v>
          </cell>
          <cell r="L1018">
            <v>18700</v>
          </cell>
          <cell r="N1018">
            <v>2500</v>
          </cell>
          <cell r="P1018">
            <v>0</v>
          </cell>
          <cell r="Q1018">
            <v>18.7</v>
          </cell>
          <cell r="T1018">
            <v>2.5</v>
          </cell>
          <cell r="V1018">
            <v>21.2</v>
          </cell>
        </row>
        <row r="1019">
          <cell r="D1019">
            <v>7</v>
          </cell>
          <cell r="F1019" t="str">
            <v>Mufa terminal 23 kV</v>
          </cell>
          <cell r="G1019" t="str">
            <v>un</v>
          </cell>
          <cell r="H1019">
            <v>48</v>
          </cell>
          <cell r="L1019">
            <v>250</v>
          </cell>
          <cell r="N1019">
            <v>5</v>
          </cell>
          <cell r="P1019">
            <v>0</v>
          </cell>
          <cell r="Q1019">
            <v>12</v>
          </cell>
          <cell r="T1019">
            <v>0.24</v>
          </cell>
          <cell r="V1019">
            <v>12.24</v>
          </cell>
        </row>
        <row r="1020">
          <cell r="D1020">
            <v>7</v>
          </cell>
          <cell r="F1020" t="str">
            <v>Mufa terminal 5 kV</v>
          </cell>
          <cell r="G1020" t="str">
            <v>un</v>
          </cell>
          <cell r="H1020">
            <v>100</v>
          </cell>
          <cell r="L1020">
            <v>100</v>
          </cell>
          <cell r="N1020">
            <v>5</v>
          </cell>
          <cell r="P1020">
            <v>0</v>
          </cell>
          <cell r="Q1020">
            <v>10</v>
          </cell>
          <cell r="T1020">
            <v>0.5</v>
          </cell>
          <cell r="V1020">
            <v>10.5</v>
          </cell>
        </row>
        <row r="1021">
          <cell r="D1021">
            <v>7</v>
          </cell>
          <cell r="F1021" t="str">
            <v>Switchgear 3.45 kV 15 posiciones</v>
          </cell>
          <cell r="G1021" t="str">
            <v>un</v>
          </cell>
          <cell r="H1021">
            <v>20</v>
          </cell>
          <cell r="L1021">
            <v>40000</v>
          </cell>
          <cell r="N1021">
            <v>2500</v>
          </cell>
          <cell r="P1021">
            <v>0</v>
          </cell>
          <cell r="Q1021">
            <v>800</v>
          </cell>
          <cell r="T1021">
            <v>50</v>
          </cell>
          <cell r="V1021">
            <v>850</v>
          </cell>
        </row>
        <row r="1022">
          <cell r="D1022">
            <v>7</v>
          </cell>
          <cell r="F1022" t="str">
            <v>Subestación unitaria c/centro de distribución de carga 2.0/2.3 kVA</v>
          </cell>
          <cell r="G1022" t="str">
            <v>un</v>
          </cell>
          <cell r="H1022">
            <v>6</v>
          </cell>
          <cell r="L1022">
            <v>144350</v>
          </cell>
          <cell r="N1022">
            <v>4350</v>
          </cell>
          <cell r="P1022">
            <v>866.1</v>
          </cell>
          <cell r="T1022">
            <v>26.1</v>
          </cell>
          <cell r="V1022">
            <v>892.2</v>
          </cell>
        </row>
        <row r="1023">
          <cell r="D1023">
            <v>7</v>
          </cell>
          <cell r="F1023" t="str">
            <v>Centro control de motores celdas de flotación 400V 3F 50Hz 4000A</v>
          </cell>
          <cell r="G1023" t="str">
            <v>un</v>
          </cell>
          <cell r="H1023">
            <v>3</v>
          </cell>
          <cell r="L1023">
            <v>35596</v>
          </cell>
          <cell r="N1023">
            <v>4350</v>
          </cell>
          <cell r="P1023">
            <v>53.394</v>
          </cell>
          <cell r="Q1023">
            <v>53.394</v>
          </cell>
          <cell r="T1023">
            <v>13.05</v>
          </cell>
          <cell r="V1023">
            <v>119.838</v>
          </cell>
        </row>
        <row r="1024">
          <cell r="D1024">
            <v>7</v>
          </cell>
          <cell r="F1024" t="str">
            <v>Centro control de motores bombas de pozo 400V 3F 50Hz 800A</v>
          </cell>
          <cell r="G1024" t="str">
            <v>un</v>
          </cell>
          <cell r="H1024">
            <v>4</v>
          </cell>
          <cell r="L1024">
            <v>11865</v>
          </cell>
          <cell r="N1024">
            <v>1450</v>
          </cell>
          <cell r="P1024">
            <v>23.73</v>
          </cell>
          <cell r="Q1024">
            <v>23.73</v>
          </cell>
          <cell r="T1024">
            <v>5.8</v>
          </cell>
          <cell r="V1024">
            <v>53.26</v>
          </cell>
        </row>
        <row r="1025">
          <cell r="D1025">
            <v>7</v>
          </cell>
          <cell r="F1025" t="str">
            <v>Generador diesel 2000 kVA 3hp 400/230 volt</v>
          </cell>
          <cell r="G1025" t="str">
            <v>un</v>
          </cell>
          <cell r="H1025">
            <v>1</v>
          </cell>
          <cell r="L1025">
            <v>311911</v>
          </cell>
          <cell r="N1025">
            <v>9750</v>
          </cell>
          <cell r="P1025">
            <v>0</v>
          </cell>
          <cell r="Q1025">
            <v>311.911</v>
          </cell>
          <cell r="T1025">
            <v>9.75</v>
          </cell>
          <cell r="V1025">
            <v>321.661</v>
          </cell>
        </row>
        <row r="1026">
          <cell r="D1026">
            <v>7</v>
          </cell>
          <cell r="F1026" t="str">
            <v>Transformador 2.0/2.24/2.58 MVA, 400-23/13.8 kV</v>
          </cell>
          <cell r="G1026" t="str">
            <v>un</v>
          </cell>
          <cell r="H1026">
            <v>2</v>
          </cell>
          <cell r="L1026">
            <v>67357</v>
          </cell>
          <cell r="N1026">
            <v>21500</v>
          </cell>
          <cell r="P1026">
            <v>134.714</v>
          </cell>
          <cell r="T1026">
            <v>43</v>
          </cell>
          <cell r="V1026">
            <v>177.714</v>
          </cell>
        </row>
        <row r="1028">
          <cell r="E1028" t="str">
            <v>SUBESTACION PRINCIPAL</v>
          </cell>
          <cell r="P1028">
            <v>3518.1989999999996</v>
          </cell>
          <cell r="Q1028">
            <v>4832.776</v>
          </cell>
          <cell r="R1028">
            <v>0</v>
          </cell>
          <cell r="S1028">
            <v>0</v>
          </cell>
          <cell r="T1028">
            <v>900.1039999999999</v>
          </cell>
          <cell r="V1028">
            <v>9251.079</v>
          </cell>
        </row>
        <row r="1032">
          <cell r="D1032" t="str">
            <v>INSTRUMENTACION</v>
          </cell>
        </row>
        <row r="1033">
          <cell r="F1033" t="str">
            <v>Sistema de control distribuido 175 KTPD</v>
          </cell>
          <cell r="G1033" t="str">
            <v>gl</v>
          </cell>
          <cell r="H1033">
            <v>1</v>
          </cell>
          <cell r="V1033">
            <v>2251</v>
          </cell>
        </row>
        <row r="1034">
          <cell r="F1034" t="str">
            <v>Instrumentación de procesos 175 KTPD</v>
          </cell>
          <cell r="G1034" t="str">
            <v>gl</v>
          </cell>
          <cell r="H1034">
            <v>1</v>
          </cell>
          <cell r="V1034">
            <v>5483</v>
          </cell>
        </row>
        <row r="1035">
          <cell r="E1035" t="str">
            <v>CONTROL DISTRIBUIDO E INSTRUMENTACION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V1035">
            <v>7734</v>
          </cell>
        </row>
        <row r="1038">
          <cell r="E1038" t="str">
            <v>Total: INFRAESTRUCTURA (excluye 750 Contr.Distr.e Instrument.)</v>
          </cell>
          <cell r="P1038">
            <v>3518.1989999999996</v>
          </cell>
          <cell r="Q1038">
            <v>4832.776</v>
          </cell>
          <cell r="R1038">
            <v>0</v>
          </cell>
          <cell r="S1038">
            <v>0</v>
          </cell>
          <cell r="T1038">
            <v>900.1039999999999</v>
          </cell>
          <cell r="U1038">
            <v>0</v>
          </cell>
          <cell r="V1038">
            <v>9251.079</v>
          </cell>
          <cell r="AA1038" t="str">
            <v> </v>
          </cell>
        </row>
        <row r="1042">
          <cell r="E1042" t="str">
            <v>TOTAL COSTO DIRECTO (Excluye 750 Control Distribuido e Instrumentación)</v>
          </cell>
          <cell r="P1042">
            <v>14703.163499999999</v>
          </cell>
          <cell r="Q1042">
            <v>67107.55249999999</v>
          </cell>
          <cell r="R1042">
            <v>18669.000000000004</v>
          </cell>
          <cell r="S1042">
            <v>1731.75</v>
          </cell>
          <cell r="T1042">
            <v>56603.87654999999</v>
          </cell>
          <cell r="V1042">
            <v>158815.34254999997</v>
          </cell>
        </row>
        <row r="1054">
          <cell r="F1054" t="str">
            <v>Ingenieria y Adquisiciones</v>
          </cell>
        </row>
        <row r="1055">
          <cell r="D1055">
            <v>9</v>
          </cell>
          <cell r="F1055" t="str">
            <v>Ingeniería Básica</v>
          </cell>
          <cell r="G1055" t="str">
            <v>hrs</v>
          </cell>
          <cell r="H1055">
            <v>38080</v>
          </cell>
          <cell r="S1055">
            <v>65</v>
          </cell>
          <cell r="V1055">
            <v>2475.2</v>
          </cell>
        </row>
        <row r="1056">
          <cell r="D1056">
            <v>9</v>
          </cell>
          <cell r="F1056" t="str">
            <v>Ingeniería de Detalles</v>
          </cell>
          <cell r="G1056" t="str">
            <v>hrs</v>
          </cell>
          <cell r="H1056">
            <v>247060</v>
          </cell>
          <cell r="S1056">
            <v>51</v>
          </cell>
          <cell r="V1056">
            <v>12600.06</v>
          </cell>
        </row>
        <row r="1057">
          <cell r="D1057">
            <v>9</v>
          </cell>
          <cell r="F1057" t="str">
            <v>Asesoría Puesta en Marcha (2% costo equipos)</v>
          </cell>
          <cell r="H1057">
            <v>1</v>
          </cell>
          <cell r="S1057">
            <v>1636000</v>
          </cell>
          <cell r="V1057">
            <v>1636</v>
          </cell>
        </row>
        <row r="1058">
          <cell r="D1058">
            <v>9</v>
          </cell>
          <cell r="F1058" t="str">
            <v>Ingeniería de Terreno</v>
          </cell>
          <cell r="G1058" t="str">
            <v>hrs</v>
          </cell>
          <cell r="H1058">
            <v>0</v>
          </cell>
          <cell r="S1058">
            <v>65</v>
          </cell>
          <cell r="V1058">
            <v>0</v>
          </cell>
        </row>
        <row r="1059">
          <cell r="D1059">
            <v>9</v>
          </cell>
          <cell r="F1059" t="str">
            <v>Gestión de Comprasy Adquisiciones (1% costo mat.y equip.aportados por MLP)</v>
          </cell>
          <cell r="G1059" t="str">
            <v>Sum</v>
          </cell>
          <cell r="H1059">
            <v>1</v>
          </cell>
          <cell r="S1059">
            <v>615000</v>
          </cell>
          <cell r="V1059">
            <v>615</v>
          </cell>
        </row>
        <row r="1060">
          <cell r="F1060" t="str">
            <v> </v>
          </cell>
        </row>
        <row r="1061">
          <cell r="F1061" t="str">
            <v>Administración de la Construcción</v>
          </cell>
        </row>
        <row r="1062">
          <cell r="D1062">
            <v>9</v>
          </cell>
          <cell r="F1062" t="str">
            <v>Administración de la Construcción (5% costo Constr.y Montaje)</v>
          </cell>
          <cell r="G1062" t="str">
            <v>Sum</v>
          </cell>
          <cell r="H1062">
            <v>1</v>
          </cell>
          <cell r="S1062">
            <v>2812000</v>
          </cell>
          <cell r="V1062">
            <v>2812</v>
          </cell>
        </row>
        <row r="1063">
          <cell r="D1063">
            <v>9</v>
          </cell>
          <cell r="F1063" t="str">
            <v>Inspección de la Construcción (5% costo Construcción y Montaje)</v>
          </cell>
          <cell r="G1063" t="str">
            <v>Sum</v>
          </cell>
          <cell r="H1063">
            <v>1</v>
          </cell>
          <cell r="S1063">
            <v>2812000</v>
          </cell>
          <cell r="V1063">
            <v>2812</v>
          </cell>
        </row>
        <row r="1064">
          <cell r="D1064">
            <v>9</v>
          </cell>
          <cell r="F1064" t="str">
            <v>Construction Management (Staff Local)</v>
          </cell>
          <cell r="G1064" t="str">
            <v>Sum</v>
          </cell>
          <cell r="H1064">
            <v>0</v>
          </cell>
        </row>
        <row r="1065">
          <cell r="D1065">
            <v>9</v>
          </cell>
          <cell r="F1065" t="str">
            <v>Air Fares &amp; Turnarounds</v>
          </cell>
          <cell r="G1065" t="str">
            <v>Sum</v>
          </cell>
          <cell r="H1065">
            <v>0</v>
          </cell>
        </row>
        <row r="1066">
          <cell r="D1066">
            <v>9</v>
          </cell>
          <cell r="F1066" t="str">
            <v>Room &amp; Board Expat ($25/day hotel, $10/day meals) </v>
          </cell>
          <cell r="G1066" t="str">
            <v>mdy</v>
          </cell>
          <cell r="H1066">
            <v>0</v>
          </cell>
        </row>
        <row r="1067">
          <cell r="D1067">
            <v>9</v>
          </cell>
          <cell r="F1067" t="str">
            <v>Construction Management Office</v>
          </cell>
          <cell r="G1067" t="str">
            <v>Sum</v>
          </cell>
          <cell r="H1067">
            <v>0</v>
          </cell>
        </row>
        <row r="1068">
          <cell r="D1068">
            <v>9</v>
          </cell>
          <cell r="F1068" t="str">
            <v>Long Distance Charges</v>
          </cell>
          <cell r="G1068" t="str">
            <v>Sum</v>
          </cell>
          <cell r="H1068">
            <v>0</v>
          </cell>
        </row>
        <row r="1069">
          <cell r="D1069">
            <v>9</v>
          </cell>
          <cell r="F1069" t="str">
            <v>Furniture &amp; Office Equipment</v>
          </cell>
          <cell r="G1069" t="str">
            <v>Sum</v>
          </cell>
          <cell r="H1069">
            <v>0</v>
          </cell>
        </row>
        <row r="1070">
          <cell r="D1070">
            <v>9</v>
          </cell>
          <cell r="F1070" t="str">
            <v>Office Supplies</v>
          </cell>
          <cell r="G1070" t="str">
            <v>Sum</v>
          </cell>
          <cell r="H1070">
            <v>0</v>
          </cell>
        </row>
        <row r="1071">
          <cell r="D1071">
            <v>9</v>
          </cell>
          <cell r="F1071" t="str">
            <v>Site Signage</v>
          </cell>
          <cell r="G1071" t="str">
            <v>Sum</v>
          </cell>
          <cell r="H1071">
            <v>0</v>
          </cell>
        </row>
        <row r="1072">
          <cell r="D1072">
            <v>9</v>
          </cell>
          <cell r="F1072" t="str">
            <v>Pick-up trucks (1 x 14mnths, 2 x 10mths)</v>
          </cell>
          <cell r="G1072" t="str">
            <v>mnths</v>
          </cell>
          <cell r="H1072">
            <v>0</v>
          </cell>
        </row>
        <row r="1073">
          <cell r="D1073">
            <v>9</v>
          </cell>
          <cell r="F1073" t="str">
            <v>(8) Passenger Bus</v>
          </cell>
          <cell r="G1073" t="str">
            <v>mnths</v>
          </cell>
          <cell r="H1073">
            <v>0</v>
          </cell>
        </row>
        <row r="1074">
          <cell r="D1074">
            <v>9</v>
          </cell>
          <cell r="F1074" t="str">
            <v>Translation Services</v>
          </cell>
          <cell r="G1074" t="str">
            <v>Sum</v>
          </cell>
          <cell r="H1074">
            <v>0</v>
          </cell>
        </row>
        <row r="1076">
          <cell r="E1076" t="str">
            <v>EPCM</v>
          </cell>
          <cell r="V1076">
            <v>22950.26</v>
          </cell>
        </row>
        <row r="1081">
          <cell r="D1081">
            <v>10</v>
          </cell>
          <cell r="F1081" t="str">
            <v>Contratista de construccióm 45% costo de construcción y montaje</v>
          </cell>
          <cell r="G1081" t="str">
            <v>Sum</v>
          </cell>
          <cell r="H1081">
            <v>1</v>
          </cell>
          <cell r="S1081">
            <v>25311000</v>
          </cell>
          <cell r="V1081">
            <v>25311</v>
          </cell>
        </row>
        <row r="1083">
          <cell r="E1083" t="str">
            <v>Indirectos de Construcción</v>
          </cell>
          <cell r="V1083">
            <v>25311</v>
          </cell>
        </row>
        <row r="1086">
          <cell r="H1086">
            <v>1</v>
          </cell>
          <cell r="S1086">
            <v>9529000</v>
          </cell>
          <cell r="V1086">
            <v>9529</v>
          </cell>
        </row>
        <row r="1087">
          <cell r="F1087" t="str">
            <v>Fletes y Seguros 12% total equipos y materiales importados</v>
          </cell>
        </row>
        <row r="1088">
          <cell r="F1088" t="str">
            <v>Fletes y Seguros 4% equipos y materiales nacionales</v>
          </cell>
        </row>
        <row r="1090">
          <cell r="E1090" t="str">
            <v>Fletes y Seguros</v>
          </cell>
          <cell r="V1090">
            <v>9529</v>
          </cell>
        </row>
        <row r="1094">
          <cell r="D1094">
            <v>12</v>
          </cell>
          <cell r="F1094" t="str">
            <v>Asesoría Puesta en Marcha</v>
          </cell>
          <cell r="G1094" t="str">
            <v>Sum</v>
          </cell>
          <cell r="H1094">
            <v>1</v>
          </cell>
          <cell r="S1094">
            <v>2190000</v>
          </cell>
          <cell r="V1094">
            <v>2190</v>
          </cell>
        </row>
        <row r="1095">
          <cell r="D1095">
            <v>12</v>
          </cell>
          <cell r="F1095" t="str">
            <v>Costos Administración de la Construcción (3% costos directos e indirectos)</v>
          </cell>
          <cell r="G1095" t="str">
            <v>Sum</v>
          </cell>
          <cell r="H1095">
            <v>1</v>
          </cell>
          <cell r="S1095">
            <v>6569000</v>
          </cell>
          <cell r="V1095">
            <v>6569</v>
          </cell>
        </row>
        <row r="1097">
          <cell r="E1097" t="str">
            <v>Costos del Propietario</v>
          </cell>
          <cell r="V1097">
            <v>8759</v>
          </cell>
        </row>
        <row r="1100">
          <cell r="H1100">
            <v>1</v>
          </cell>
          <cell r="S1100">
            <v>1683000</v>
          </cell>
          <cell r="V1100">
            <v>1683</v>
          </cell>
        </row>
        <row r="1101">
          <cell r="F1101" t="str">
            <v>Repuestos (5% equipos nuevos distintos a existentes)</v>
          </cell>
        </row>
        <row r="1102">
          <cell r="D1102">
            <v>10</v>
          </cell>
          <cell r="F1102" t="str">
            <v>Repuesto Capital (2.5% costo equip.nuevos distintos a existentes)</v>
          </cell>
          <cell r="G1102" t="str">
            <v>Sum</v>
          </cell>
          <cell r="H1102">
            <v>1</v>
          </cell>
          <cell r="S1102">
            <v>841000</v>
          </cell>
          <cell r="V1102">
            <v>841</v>
          </cell>
        </row>
        <row r="1104">
          <cell r="E1104" t="str">
            <v>Repuestos</v>
          </cell>
          <cell r="V1104">
            <v>2524</v>
          </cell>
        </row>
        <row r="1107">
          <cell r="H1107">
            <v>1</v>
          </cell>
          <cell r="S1107">
            <v>1683000</v>
          </cell>
          <cell r="V1107">
            <v>1683</v>
          </cell>
        </row>
        <row r="1108">
          <cell r="F1108" t="str">
            <v>Bolas</v>
          </cell>
        </row>
        <row r="1109">
          <cell r="F1109" t="str">
            <v>Cal</v>
          </cell>
        </row>
        <row r="1110">
          <cell r="F1110" t="str">
            <v>Reactivos</v>
          </cell>
        </row>
        <row r="1111">
          <cell r="F1111" t="str">
            <v>Miscelaneos</v>
          </cell>
        </row>
        <row r="1113">
          <cell r="E1113" t="str">
            <v>PRIMER LLENADO</v>
          </cell>
          <cell r="V1113">
            <v>1683</v>
          </cell>
        </row>
        <row r="1115">
          <cell r="H1115">
            <v>1</v>
          </cell>
          <cell r="S1115">
            <v>6111000</v>
          </cell>
          <cell r="V1115">
            <v>6111</v>
          </cell>
        </row>
        <row r="1119">
          <cell r="E1119" t="str">
            <v>Derechos</v>
          </cell>
          <cell r="V1119">
            <v>6111</v>
          </cell>
        </row>
        <row r="1122">
          <cell r="F1122" t="str">
            <v>TOTAL COSTOS INDIRECTOS</v>
          </cell>
          <cell r="V1122">
            <v>75184.26</v>
          </cell>
        </row>
        <row r="1126">
          <cell r="F1126" t="str">
            <v>Excavaciones y rellenos</v>
          </cell>
          <cell r="G1126" t="str">
            <v>%</v>
          </cell>
          <cell r="H1126">
            <v>15</v>
          </cell>
        </row>
        <row r="1127">
          <cell r="F1127" t="str">
            <v>Hormigón</v>
          </cell>
          <cell r="G1127" t="str">
            <v>%</v>
          </cell>
          <cell r="H1127">
            <v>15</v>
          </cell>
        </row>
        <row r="1128">
          <cell r="F1128" t="str">
            <v>Estructuras metálicas</v>
          </cell>
          <cell r="G1128" t="str">
            <v>%</v>
          </cell>
          <cell r="H1128">
            <v>10</v>
          </cell>
        </row>
        <row r="1129">
          <cell r="F1129" t="str">
            <v>Construcciones prefabricadas</v>
          </cell>
          <cell r="G1129" t="str">
            <v>%</v>
          </cell>
          <cell r="H1129">
            <v>10</v>
          </cell>
        </row>
        <row r="1130">
          <cell r="F1130" t="str">
            <v>Mecánica equipos motorizados</v>
          </cell>
          <cell r="G1130" t="str">
            <v>%</v>
          </cell>
          <cell r="H1130">
            <v>7</v>
          </cell>
        </row>
        <row r="1131">
          <cell r="F1131" t="str">
            <v>Mecánica equipos metálicos</v>
          </cell>
          <cell r="G1131" t="str">
            <v>%</v>
          </cell>
          <cell r="H1131">
            <v>10</v>
          </cell>
        </row>
        <row r="1132">
          <cell r="F1132" t="str">
            <v>Cañerías</v>
          </cell>
          <cell r="G1132" t="str">
            <v>%</v>
          </cell>
          <cell r="H1132">
            <v>15</v>
          </cell>
        </row>
        <row r="1133">
          <cell r="F1133" t="str">
            <v>Electricidad</v>
          </cell>
          <cell r="G1133" t="str">
            <v>%</v>
          </cell>
          <cell r="H1133">
            <v>15</v>
          </cell>
        </row>
        <row r="1134">
          <cell r="F1134" t="str">
            <v>Instrumentación</v>
          </cell>
          <cell r="G1134" t="str">
            <v>%</v>
          </cell>
          <cell r="H1134">
            <v>10</v>
          </cell>
        </row>
        <row r="1135">
          <cell r="F1135" t="str">
            <v>Arquitectura</v>
          </cell>
          <cell r="G1135" t="str">
            <v>%</v>
          </cell>
          <cell r="H1135">
            <v>10</v>
          </cell>
        </row>
        <row r="1136">
          <cell r="F1136" t="str">
            <v>Equipos móviles</v>
          </cell>
          <cell r="G1136" t="str">
            <v>%</v>
          </cell>
          <cell r="H1136">
            <v>7</v>
          </cell>
        </row>
        <row r="1137">
          <cell r="F1137" t="str">
            <v>Minería</v>
          </cell>
          <cell r="G1137" t="str">
            <v>%</v>
          </cell>
          <cell r="H1137">
            <v>7</v>
          </cell>
        </row>
        <row r="1138">
          <cell r="F1138" t="str">
            <v>Major Eqrthworks (DAMS AND ROADS)</v>
          </cell>
          <cell r="G1138" t="str">
            <v>%</v>
          </cell>
          <cell r="H1138">
            <v>7</v>
          </cell>
        </row>
        <row r="1139">
          <cell r="F1139" t="str">
            <v>EPCM</v>
          </cell>
          <cell r="G1139" t="str">
            <v>%</v>
          </cell>
          <cell r="H1139">
            <v>15</v>
          </cell>
        </row>
        <row r="1140">
          <cell r="F1140" t="str">
            <v>Indirectos de construccion</v>
          </cell>
          <cell r="G1140" t="str">
            <v>%</v>
          </cell>
          <cell r="H1140">
            <v>20</v>
          </cell>
        </row>
        <row r="1141">
          <cell r="F1141" t="str">
            <v>Fletes y seguros</v>
          </cell>
          <cell r="G1141" t="str">
            <v>%</v>
          </cell>
          <cell r="H1141">
            <v>7</v>
          </cell>
        </row>
        <row r="1142">
          <cell r="F1142" t="str">
            <v>Costos propietario</v>
          </cell>
          <cell r="G1142" t="str">
            <v>%</v>
          </cell>
          <cell r="H1142">
            <v>10</v>
          </cell>
        </row>
        <row r="1143">
          <cell r="F1143" t="str">
            <v>Repuestos</v>
          </cell>
          <cell r="G1143" t="str">
            <v>%</v>
          </cell>
          <cell r="H1143">
            <v>7</v>
          </cell>
        </row>
        <row r="1144">
          <cell r="F1144" t="str">
            <v>Primer llenado</v>
          </cell>
          <cell r="G1144" t="str">
            <v>%</v>
          </cell>
          <cell r="H1144">
            <v>10</v>
          </cell>
        </row>
        <row r="1145">
          <cell r="F1145" t="str">
            <v>Derechos de internación</v>
          </cell>
          <cell r="G1145" t="str">
            <v>%</v>
          </cell>
          <cell r="H1145">
            <v>7</v>
          </cell>
        </row>
        <row r="1147">
          <cell r="E1147" t="str">
            <v> </v>
          </cell>
          <cell r="F1147" t="str">
            <v>TOTAL CONTINGENCIA</v>
          </cell>
          <cell r="G1147" t="str">
            <v> </v>
          </cell>
          <cell r="H1147" t="str">
            <v> </v>
          </cell>
        </row>
        <row r="1150">
          <cell r="E1150" t="str">
            <v> </v>
          </cell>
          <cell r="F1150" t="str">
            <v>TOTAL COSTO PROYECTO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A "/>
      <sheetName val="ORÇAMENTO BÁSICO "/>
      <sheetName val="BDI"/>
      <sheetName val="COMPOSIÇÕES"/>
      <sheetName val="TABELA"/>
      <sheetName val="ES COM PERICULOSIDADE"/>
      <sheetName val="ES BÁSICOS SEINFRA V024.1"/>
    </sheetNames>
    <sheetDataSet>
      <sheetData sheetId="0"/>
      <sheetData sheetId="1"/>
      <sheetData sheetId="2"/>
      <sheetData sheetId="3">
        <row r="16">
          <cell r="A16" t="str">
            <v>COMPOSIÇÃO PMC-001</v>
          </cell>
          <cell r="C16" t="str">
            <v>VEÍCULO COM UM CESTO AÉREO SIMPLES ISOLADO COM ALCANCE ATÉ 13 METROS E PORTA ESCADA, MONTADO SOBRE CAMINHÃO DE CARROCERIA (CHP)</v>
          </cell>
          <cell r="D16" t="str">
            <v>CHP</v>
          </cell>
          <cell r="G16">
            <v>100.06</v>
          </cell>
        </row>
        <row r="17">
          <cell r="B17" t="str">
            <v>COMPOSIÇÃO</v>
          </cell>
          <cell r="C17" t="str">
            <v>VEÍCULO COM UM CESTO AÉREO SIMPLES ISOLADO COM ALCANCE ATÉ 13 METROS E PORTA ESCADA, MONTADO SOBRE CAMINHÃO DE CARROCERIA (CHP)</v>
          </cell>
        </row>
        <row r="18">
          <cell r="B18" t="str">
            <v>UNIDADE</v>
          </cell>
          <cell r="C18" t="str">
            <v>CHP</v>
          </cell>
        </row>
        <row r="19">
          <cell r="B19" t="str">
            <v>CÓDIGO</v>
          </cell>
          <cell r="C19" t="str">
            <v>COMPOSIÇÃO PMC-001</v>
          </cell>
        </row>
        <row r="20">
          <cell r="B20" t="str">
            <v>AUTOR</v>
          </cell>
          <cell r="C20" t="str">
            <v>HÉLIO DELGÁDO</v>
          </cell>
        </row>
        <row r="21">
          <cell r="B21" t="str">
            <v>ULT ATUAL</v>
          </cell>
          <cell r="C21" t="str">
            <v>OUT/2016 (PREFEITURA)</v>
          </cell>
        </row>
        <row r="22">
          <cell r="B22" t="str">
            <v>TABELA</v>
          </cell>
          <cell r="C22" t="str">
            <v>PREFEITURA DE CANINDÉ</v>
          </cell>
        </row>
        <row r="24">
          <cell r="B24" t="str">
            <v>Código</v>
          </cell>
          <cell r="C24" t="str">
            <v>Descrição</v>
          </cell>
          <cell r="D24" t="str">
            <v>Unidade</v>
          </cell>
          <cell r="E24" t="str">
            <v>Coeficiente</v>
          </cell>
          <cell r="F24" t="str">
            <v>Preço</v>
          </cell>
          <cell r="G24" t="str">
            <v>Total</v>
          </cell>
        </row>
        <row r="26">
          <cell r="B26" t="str">
            <v>INSUMO PMC-101</v>
          </cell>
          <cell r="C26" t="str">
            <v>VEÍCULO COM UM CESTO AÉREO SIMPLES ISOLADO E PORTA ESCADA COM ALCANCE ATÉ 13 METROS MONTADO SOBRE CAMINHÃO DE CARROCERIA (CHP) - MANUTENÇÃO</v>
          </cell>
          <cell r="D26" t="str">
            <v>H</v>
          </cell>
          <cell r="E26">
            <v>1</v>
          </cell>
          <cell r="F26">
            <v>16.69</v>
          </cell>
          <cell r="G26">
            <v>16.69</v>
          </cell>
        </row>
        <row r="27">
          <cell r="B27" t="str">
            <v>INSUMO PMC-102</v>
          </cell>
          <cell r="C27" t="str">
            <v>VEÍCULO COM UM CESTO AÉREO SIMPLES ISOLADO E PORTA ESCADA COM ALCANCE ATÉ 13 METROS MONTADO SOBRE CAMINHÃO DE CARROCERIA (CHP) - DEPRECIAÇÃO</v>
          </cell>
          <cell r="D27" t="str">
            <v>H</v>
          </cell>
          <cell r="E27">
            <v>1</v>
          </cell>
          <cell r="F27">
            <v>13.35</v>
          </cell>
          <cell r="G27">
            <v>13.35</v>
          </cell>
        </row>
        <row r="28">
          <cell r="B28" t="str">
            <v>INSUMO PMC-103</v>
          </cell>
          <cell r="C28" t="str">
            <v>VEÍCULO COM UM CESTO AÉREO SIMPLES ISOLADO E PORTA ESCADA COM ALCANCE ATÉ 13 METROS MONTADO SOBRE CAMINHÃO DE CARROCERIA (CHP) -  JUROS</v>
          </cell>
          <cell r="D28" t="str">
            <v>H</v>
          </cell>
          <cell r="E28">
            <v>1</v>
          </cell>
          <cell r="F28">
            <v>3.41</v>
          </cell>
          <cell r="G28">
            <v>3.41</v>
          </cell>
        </row>
        <row r="29">
          <cell r="B29" t="str">
            <v>INSUMO PMC-104</v>
          </cell>
          <cell r="C29" t="str">
            <v>VEÍCULO COM UM CESTO AÉREO SIMPLES ISOLADO E PORTA ESCADA COM ALCANCE ATÉ 13 METROS MONTADO SOBRE CAMINHÃO DE CARROCERIA (CHP) -  IMPOSTOS E SEGUROS</v>
          </cell>
          <cell r="D29" t="str">
            <v>H</v>
          </cell>
          <cell r="E29">
            <v>1</v>
          </cell>
          <cell r="F29">
            <v>0.7</v>
          </cell>
          <cell r="G29">
            <v>0.7</v>
          </cell>
        </row>
        <row r="30">
          <cell r="B30" t="str">
            <v>INSUMO PMC-105</v>
          </cell>
          <cell r="C30" t="str">
            <v>VEÍCULO COM UM CESTO AÉREO SIMPLES ISOLADO E PORTA ESCADA COM ALCANCE ATÉ 13 METROS MONTADO SOBRE CAMINHÃO DE CARROCERIA (CHP) - CUSTO COM MATERIAIS NA OPERAÇÃO (ÓLEO DIESEL COMBUSTÍVEL)</v>
          </cell>
          <cell r="D30" t="str">
            <v>H</v>
          </cell>
          <cell r="E30">
            <v>1</v>
          </cell>
          <cell r="F30">
            <v>65.91</v>
          </cell>
          <cell r="G30">
            <v>65.91</v>
          </cell>
        </row>
        <row r="33">
          <cell r="F33" t="str">
            <v>TOTAL SIMPLES R$</v>
          </cell>
          <cell r="G33">
            <v>100.06</v>
          </cell>
        </row>
        <row r="34">
          <cell r="F34" t="str">
            <v>ENCARGOS SOCIAIS DE R$</v>
          </cell>
          <cell r="G34">
            <v>0</v>
          </cell>
        </row>
        <row r="35">
          <cell r="F35" t="str">
            <v>BDI R$</v>
          </cell>
          <cell r="G35">
            <v>25.02</v>
          </cell>
        </row>
        <row r="36">
          <cell r="B36" t="str">
            <v>OBS.: 1) COMPOSIÇÃO SEM INCIDÊNCIA DE ENCARGOS SOCIAIS;</v>
          </cell>
          <cell r="F36" t="str">
            <v>TOTAL GERAL C/ BDI R$ - R$</v>
          </cell>
          <cell r="G36">
            <v>125.08</v>
          </cell>
        </row>
        <row r="37">
          <cell r="B37" t="str">
            <v>         2) COMPOSIÇÃO ASSEMELHADA À 5928 DA TABELA SINAPI DESONERADA REF. OUT/2016.</v>
          </cell>
          <cell r="F37" t="str">
            <v>TOTAL GERAL SEM BDI R$ - R$</v>
          </cell>
          <cell r="G37">
            <v>100.06</v>
          </cell>
        </row>
        <row r="39">
          <cell r="A39" t="str">
            <v>3.1.a</v>
          </cell>
          <cell r="C39" t="str">
            <v>Em dias utéis</v>
          </cell>
          <cell r="D39" t="str">
            <v>hh</v>
          </cell>
          <cell r="G39">
            <v>173.67000000000002</v>
          </cell>
        </row>
        <row r="40">
          <cell r="B40" t="str">
            <v>COMPOSIÇÃO</v>
          </cell>
          <cell r="C40" t="str">
            <v>Em dias utéis</v>
          </cell>
        </row>
        <row r="41">
          <cell r="B41" t="str">
            <v>UNIDADE</v>
          </cell>
          <cell r="C41" t="str">
            <v>hh</v>
          </cell>
        </row>
        <row r="42">
          <cell r="B42" t="str">
            <v>CÓDIGO</v>
          </cell>
          <cell r="C42" t="str">
            <v>3.1.a</v>
          </cell>
        </row>
        <row r="43">
          <cell r="B43" t="str">
            <v>AUTOR</v>
          </cell>
          <cell r="C43" t="str">
            <v>HÉLIO DELGÁDO</v>
          </cell>
        </row>
        <row r="44">
          <cell r="B44" t="str">
            <v>ULT ATUAL</v>
          </cell>
          <cell r="C44">
            <v>42443</v>
          </cell>
        </row>
        <row r="45">
          <cell r="B45" t="str">
            <v>TABELA</v>
          </cell>
          <cell r="C45" t="str">
            <v>SEINFRA V024.1 (DESONERADA)  </v>
          </cell>
        </row>
        <row r="47">
          <cell r="B47" t="str">
            <v>Código</v>
          </cell>
          <cell r="C47" t="str">
            <v>Descrição</v>
          </cell>
          <cell r="D47" t="str">
            <v>Unidade</v>
          </cell>
          <cell r="E47" t="str">
            <v>Coeficiente</v>
          </cell>
          <cell r="F47" t="str">
            <v>Preço</v>
          </cell>
          <cell r="G47" t="str">
            <v>Total</v>
          </cell>
        </row>
        <row r="48">
          <cell r="B48" t="str">
            <v>MAO DE OBRA</v>
          </cell>
        </row>
        <row r="49">
          <cell r="B49" t="str">
            <v>I0042</v>
          </cell>
          <cell r="C49" t="str">
            <v>AUXILIAR DE ELETRICISTA</v>
          </cell>
          <cell r="D49" t="str">
            <v>H</v>
          </cell>
          <cell r="E49">
            <v>3</v>
          </cell>
          <cell r="F49">
            <v>5.6</v>
          </cell>
          <cell r="G49">
            <v>16.8</v>
          </cell>
        </row>
        <row r="50">
          <cell r="B50" t="str">
            <v>I2312</v>
          </cell>
          <cell r="C50" t="str">
            <v>ELETRICISTA</v>
          </cell>
          <cell r="D50" t="str">
            <v>H</v>
          </cell>
          <cell r="E50">
            <v>2</v>
          </cell>
          <cell r="F50">
            <v>7.2</v>
          </cell>
          <cell r="G50">
            <v>14.4</v>
          </cell>
        </row>
        <row r="51">
          <cell r="B51" t="str">
            <v>TOTAL MAO DE OBRA R$</v>
          </cell>
          <cell r="G51">
            <v>31.2</v>
          </cell>
        </row>
        <row r="52">
          <cell r="B52" t="str">
            <v>MATERIAIS</v>
          </cell>
        </row>
        <row r="55">
          <cell r="B55" t="str">
            <v>TOTAL MATERIAIS R$</v>
          </cell>
          <cell r="G55">
            <v>0</v>
          </cell>
        </row>
        <row r="56">
          <cell r="B56" t="str">
            <v>EQUIPAMENTOS (CUSTO HORÁRIO)</v>
          </cell>
        </row>
        <row r="57">
          <cell r="B57" t="str">
            <v>I0705</v>
          </cell>
          <cell r="C57" t="str">
            <v>CAMINHÃO COMERC. EQUIP. C/GUINDASTE (CHP)</v>
          </cell>
          <cell r="D57" t="str">
            <v>H</v>
          </cell>
          <cell r="E57">
            <v>1</v>
          </cell>
          <cell r="F57">
            <v>105.96</v>
          </cell>
          <cell r="G57">
            <v>105.96</v>
          </cell>
        </row>
        <row r="58">
          <cell r="B58" t="str">
            <v>TOTAL EQUIPAMENTOS (CUSTO HORÁRIO) R$</v>
          </cell>
          <cell r="G58">
            <v>105.96</v>
          </cell>
        </row>
        <row r="59">
          <cell r="B59" t="str">
            <v>SERVIÇOS</v>
          </cell>
        </row>
        <row r="63">
          <cell r="B63" t="str">
            <v>TOTAL SERVIÇOS R$</v>
          </cell>
          <cell r="G63">
            <v>0</v>
          </cell>
        </row>
        <row r="65">
          <cell r="F65" t="str">
            <v>TOTAL SIMPLES R$</v>
          </cell>
          <cell r="G65">
            <v>137.16</v>
          </cell>
        </row>
        <row r="66">
          <cell r="F66" t="str">
            <v>ENCARGOS SOCIAIS DE 117,01% R$</v>
          </cell>
          <cell r="G66">
            <v>36.51</v>
          </cell>
        </row>
        <row r="67">
          <cell r="B67" t="str">
            <v>OBS.: MÃO DE OBRA DO MOTORISTA C/ ENCARGOS SOCIAIS JÁ INCLUSA NO INSUMO I0705.</v>
          </cell>
          <cell r="F67" t="str">
            <v>BDI R$</v>
          </cell>
          <cell r="G67">
            <v>43.42</v>
          </cell>
        </row>
        <row r="68">
          <cell r="F68" t="str">
            <v>TOTAL GERAL C/ BDI R$</v>
          </cell>
          <cell r="G68">
            <v>217.09</v>
          </cell>
        </row>
        <row r="69">
          <cell r="F69" t="str">
            <v>TOTAL GERAL S/ BDI R$</v>
          </cell>
          <cell r="G69">
            <v>173.67000000000002</v>
          </cell>
        </row>
        <row r="71">
          <cell r="A71" t="str">
            <v>3.1.b</v>
          </cell>
          <cell r="C71" t="str">
            <v>Aos sábados</v>
          </cell>
          <cell r="D71" t="str">
            <v>hh</v>
          </cell>
          <cell r="G71">
            <v>221.05999999999997</v>
          </cell>
        </row>
        <row r="72">
          <cell r="B72" t="str">
            <v>COMPOSIÇÃO</v>
          </cell>
          <cell r="C72" t="str">
            <v>Aos sábados</v>
          </cell>
        </row>
        <row r="73">
          <cell r="B73" t="str">
            <v>UNIDADE</v>
          </cell>
          <cell r="C73" t="str">
            <v>hh</v>
          </cell>
        </row>
        <row r="74">
          <cell r="B74" t="str">
            <v>CÓDIGO</v>
          </cell>
          <cell r="C74" t="str">
            <v>3.1.b</v>
          </cell>
        </row>
        <row r="75">
          <cell r="B75" t="str">
            <v>AUTOR</v>
          </cell>
          <cell r="C75" t="str">
            <v>HÉLIO DELGÁDO</v>
          </cell>
        </row>
        <row r="76">
          <cell r="B76" t="str">
            <v>ULT ATUAL</v>
          </cell>
          <cell r="C76">
            <v>42443</v>
          </cell>
        </row>
        <row r="77">
          <cell r="B77" t="str">
            <v>TABELA</v>
          </cell>
          <cell r="C77" t="str">
            <v>SEINFRA V024.1 (DESONERADA)  </v>
          </cell>
        </row>
        <row r="79">
          <cell r="B79" t="str">
            <v>Código</v>
          </cell>
          <cell r="C79" t="str">
            <v>Descrição</v>
          </cell>
          <cell r="D79" t="str">
            <v>Unidade</v>
          </cell>
          <cell r="E79" t="str">
            <v>Coeficiente</v>
          </cell>
          <cell r="F79" t="str">
            <v>Preço</v>
          </cell>
          <cell r="G79" t="str">
            <v>Total</v>
          </cell>
        </row>
        <row r="80">
          <cell r="B80" t="str">
            <v>MAO DE OBRA</v>
          </cell>
        </row>
        <row r="81">
          <cell r="B81" t="str">
            <v>I0042</v>
          </cell>
          <cell r="C81" t="str">
            <v>AUXILIAR DE ELETRICISTA</v>
          </cell>
          <cell r="D81" t="str">
            <v>H</v>
          </cell>
          <cell r="E81">
            <v>5.1</v>
          </cell>
          <cell r="F81">
            <v>5.6</v>
          </cell>
          <cell r="G81">
            <v>28.56</v>
          </cell>
        </row>
        <row r="82">
          <cell r="B82" t="str">
            <v>I2312</v>
          </cell>
          <cell r="C82" t="str">
            <v>ELETRICISTA</v>
          </cell>
          <cell r="D82" t="str">
            <v>H</v>
          </cell>
          <cell r="E82">
            <v>3.4</v>
          </cell>
          <cell r="F82">
            <v>7.2</v>
          </cell>
          <cell r="G82">
            <v>24.48</v>
          </cell>
        </row>
        <row r="83">
          <cell r="B83" t="str">
            <v>TOTAL MAO DE OBRA R$</v>
          </cell>
          <cell r="G83">
            <v>53.04</v>
          </cell>
        </row>
        <row r="84">
          <cell r="B84" t="str">
            <v>MATERIAIS</v>
          </cell>
        </row>
        <row r="87">
          <cell r="B87" t="str">
            <v>TOTAL MATERIAIS R$</v>
          </cell>
          <cell r="G87">
            <v>0</v>
          </cell>
        </row>
        <row r="88">
          <cell r="B88" t="str">
            <v>EQUIPAMENTOS (CUSTO HORÁRIO)</v>
          </cell>
        </row>
        <row r="89">
          <cell r="B89" t="str">
            <v>I0705</v>
          </cell>
          <cell r="C89" t="str">
            <v>CAMINHÃO COMERC. EQUIP. C/GUINDASTE (CHP)</v>
          </cell>
          <cell r="D89" t="str">
            <v>H</v>
          </cell>
          <cell r="E89">
            <v>1</v>
          </cell>
          <cell r="F89">
            <v>105.96</v>
          </cell>
          <cell r="G89">
            <v>105.96</v>
          </cell>
        </row>
        <row r="90">
          <cell r="B90" t="str">
            <v>TOTAL EQUIPAMENTOS (CUSTO HORÁRIO) R$</v>
          </cell>
          <cell r="G90">
            <v>105.96</v>
          </cell>
        </row>
        <row r="91">
          <cell r="B91" t="str">
            <v>SERVIÇOS</v>
          </cell>
        </row>
        <row r="95">
          <cell r="B95" t="str">
            <v>TOTAL SERVIÇOS R$</v>
          </cell>
          <cell r="G95">
            <v>0</v>
          </cell>
        </row>
        <row r="97">
          <cell r="F97" t="str">
            <v>TOTAL SIMPLES R$</v>
          </cell>
          <cell r="G97">
            <v>159</v>
          </cell>
        </row>
        <row r="98">
          <cell r="B98" t="str">
            <v>OBS.: MÃO DE OBRA DO MOTORISTA C/ ENCARGOS SOCIAIS JÁ INCLUSA NO INSUMO I0705.</v>
          </cell>
          <cell r="F98" t="str">
            <v>ENCARGOS SOCIAIS DE 117,01% R$</v>
          </cell>
          <cell r="G98">
            <v>62.06</v>
          </cell>
        </row>
        <row r="99">
          <cell r="F99" t="str">
            <v>BDI R$</v>
          </cell>
          <cell r="G99">
            <v>55.27</v>
          </cell>
        </row>
        <row r="100">
          <cell r="F100" t="str">
            <v>TOTAL GERAL C/ BDI R$</v>
          </cell>
          <cell r="G100">
            <v>276.33</v>
          </cell>
        </row>
        <row r="101">
          <cell r="F101" t="str">
            <v>TOTAL GERAL S/ BDI R$</v>
          </cell>
          <cell r="G101">
            <v>221.05999999999997</v>
          </cell>
        </row>
        <row r="103">
          <cell r="A103" t="str">
            <v>3.1.c</v>
          </cell>
          <cell r="C103" t="str">
            <v>Aos domingos e feriados</v>
          </cell>
          <cell r="D103" t="str">
            <v>hh</v>
          </cell>
          <cell r="G103">
            <v>248.14000000000001</v>
          </cell>
        </row>
        <row r="104">
          <cell r="B104" t="str">
            <v>COMPOSIÇÃO</v>
          </cell>
          <cell r="C104" t="str">
            <v>Aos domingos e feriados</v>
          </cell>
        </row>
        <row r="105">
          <cell r="B105" t="str">
            <v>UNIDADE</v>
          </cell>
          <cell r="C105" t="str">
            <v>hh</v>
          </cell>
        </row>
        <row r="106">
          <cell r="B106" t="str">
            <v>CÓDIGO</v>
          </cell>
          <cell r="C106" t="str">
            <v>3.1.c</v>
          </cell>
        </row>
        <row r="107">
          <cell r="B107" t="str">
            <v>AUTOR</v>
          </cell>
          <cell r="C107" t="str">
            <v>HÉLIO DELGÁDO</v>
          </cell>
        </row>
        <row r="108">
          <cell r="B108" t="str">
            <v>ULT ATUAL</v>
          </cell>
          <cell r="C108">
            <v>42443</v>
          </cell>
        </row>
        <row r="109">
          <cell r="B109" t="str">
            <v>TABELA</v>
          </cell>
          <cell r="C109" t="str">
            <v>SEINFRA V024.1 (DESONERADA)  </v>
          </cell>
        </row>
        <row r="111">
          <cell r="B111" t="str">
            <v>Código</v>
          </cell>
          <cell r="C111" t="str">
            <v>Descrição</v>
          </cell>
          <cell r="D111" t="str">
            <v>Unidade</v>
          </cell>
          <cell r="E111" t="str">
            <v>Coeficiente</v>
          </cell>
          <cell r="F111" t="str">
            <v>Preço</v>
          </cell>
          <cell r="G111" t="str">
            <v>Total</v>
          </cell>
        </row>
        <row r="112">
          <cell r="B112" t="str">
            <v>MAO DE OBRA</v>
          </cell>
        </row>
        <row r="113">
          <cell r="B113" t="str">
            <v>I0042</v>
          </cell>
          <cell r="C113" t="str">
            <v>AUXILIAR DE ELETRICISTA</v>
          </cell>
          <cell r="D113" t="str">
            <v>H</v>
          </cell>
          <cell r="E113">
            <v>6.3</v>
          </cell>
          <cell r="F113">
            <v>5.6</v>
          </cell>
          <cell r="G113">
            <v>35.28</v>
          </cell>
        </row>
        <row r="114">
          <cell r="B114" t="str">
            <v>I2312</v>
          </cell>
          <cell r="C114" t="str">
            <v>ELETRICISTA</v>
          </cell>
          <cell r="D114" t="str">
            <v>H</v>
          </cell>
          <cell r="E114">
            <v>4.2</v>
          </cell>
          <cell r="F114">
            <v>7.2</v>
          </cell>
          <cell r="G114">
            <v>30.24</v>
          </cell>
        </row>
        <row r="115">
          <cell r="B115" t="str">
            <v>TOTAL MAO DE OBRA R$</v>
          </cell>
          <cell r="G115">
            <v>65.52</v>
          </cell>
        </row>
        <row r="116">
          <cell r="B116" t="str">
            <v>MATERIAIS</v>
          </cell>
        </row>
        <row r="119">
          <cell r="B119" t="str">
            <v>TOTAL MATERIAIS R$</v>
          </cell>
          <cell r="G119">
            <v>0</v>
          </cell>
        </row>
        <row r="120">
          <cell r="B120" t="str">
            <v>EQUIPAMENTOS (CUSTO HORÁRIO)</v>
          </cell>
        </row>
        <row r="121">
          <cell r="B121" t="str">
            <v>I0705</v>
          </cell>
          <cell r="C121" t="str">
            <v>CAMINHÃO COMERC. EQUIP. C/GUINDASTE (CHP)</v>
          </cell>
          <cell r="D121" t="str">
            <v>H</v>
          </cell>
          <cell r="E121">
            <v>1</v>
          </cell>
          <cell r="F121">
            <v>105.96</v>
          </cell>
          <cell r="G121">
            <v>105.96</v>
          </cell>
        </row>
        <row r="122">
          <cell r="B122" t="str">
            <v>TOTAL EQUIPAMENTOS (CUSTO HORÁRIO) R$</v>
          </cell>
          <cell r="G122">
            <v>105.96</v>
          </cell>
        </row>
        <row r="123">
          <cell r="B123" t="str">
            <v>SERVIÇOS</v>
          </cell>
        </row>
        <row r="127">
          <cell r="B127" t="str">
            <v>TOTAL SERVIÇOS R$</v>
          </cell>
          <cell r="G127">
            <v>0</v>
          </cell>
        </row>
        <row r="129">
          <cell r="F129" t="str">
            <v>TOTAL SIMPLES R$</v>
          </cell>
          <cell r="G129">
            <v>171.48</v>
          </cell>
        </row>
        <row r="130">
          <cell r="B130" t="str">
            <v>OBS.: MÃO DE OBRA DO MOTORISTA C/ ENCARGOS SOCIAIS JÁ INCLUSA NO INSUMO I0705.</v>
          </cell>
          <cell r="F130" t="str">
            <v>ENCARGOS SOCIAIS DE 117,01% R$</v>
          </cell>
          <cell r="G130">
            <v>76.66</v>
          </cell>
        </row>
        <row r="131">
          <cell r="F131" t="str">
            <v>BDI R$</v>
          </cell>
          <cell r="G131">
            <v>62.04</v>
          </cell>
        </row>
        <row r="132">
          <cell r="F132" t="str">
            <v>TOTAL GERAL C/ BDI R$</v>
          </cell>
          <cell r="G132">
            <v>310.18</v>
          </cell>
        </row>
        <row r="133">
          <cell r="F133" t="str">
            <v>TOTAL GERAL S/ BDI R$</v>
          </cell>
          <cell r="G133">
            <v>248.14000000000001</v>
          </cell>
        </row>
        <row r="135">
          <cell r="A135" t="str">
            <v>3.2.a</v>
          </cell>
          <cell r="C135" t="str">
            <v>Em dias úteis</v>
          </cell>
          <cell r="D135" t="str">
            <v>hh</v>
          </cell>
          <cell r="G135">
            <v>187.20999999999998</v>
          </cell>
        </row>
        <row r="136">
          <cell r="B136" t="str">
            <v>COMPOSIÇÃO</v>
          </cell>
          <cell r="C136" t="str">
            <v>Em dias úteis</v>
          </cell>
        </row>
        <row r="137">
          <cell r="B137" t="str">
            <v>UNIDADE</v>
          </cell>
          <cell r="C137" t="str">
            <v>hh</v>
          </cell>
        </row>
        <row r="138">
          <cell r="B138" t="str">
            <v>CÓDIGO</v>
          </cell>
          <cell r="C138" t="str">
            <v>3.2.a</v>
          </cell>
        </row>
        <row r="139">
          <cell r="B139" t="str">
            <v>AUTOR</v>
          </cell>
          <cell r="C139" t="str">
            <v>HÉLIO DELGÁDO</v>
          </cell>
        </row>
        <row r="140">
          <cell r="B140" t="str">
            <v>ULT ATUAL</v>
          </cell>
          <cell r="C140">
            <v>42443</v>
          </cell>
        </row>
        <row r="141">
          <cell r="B141" t="str">
            <v>TABELA</v>
          </cell>
          <cell r="C141" t="str">
            <v>SEINFRA V024.1 (DESONERADA)  </v>
          </cell>
        </row>
        <row r="143">
          <cell r="B143" t="str">
            <v>Código</v>
          </cell>
          <cell r="C143" t="str">
            <v>Descrição</v>
          </cell>
          <cell r="D143" t="str">
            <v>Unidade</v>
          </cell>
          <cell r="E143" t="str">
            <v>Coeficiente</v>
          </cell>
          <cell r="F143" t="str">
            <v>Preço</v>
          </cell>
          <cell r="G143" t="str">
            <v>Total</v>
          </cell>
        </row>
        <row r="144">
          <cell r="B144" t="str">
            <v>MAO DE OBRA</v>
          </cell>
        </row>
        <row r="145">
          <cell r="B145" t="str">
            <v>I0042</v>
          </cell>
          <cell r="C145" t="str">
            <v>AUXILIAR DE ELETRICISTA</v>
          </cell>
          <cell r="D145" t="str">
            <v>H</v>
          </cell>
          <cell r="E145">
            <v>3.6</v>
          </cell>
          <cell r="F145">
            <v>5.6</v>
          </cell>
          <cell r="G145">
            <v>20.16</v>
          </cell>
        </row>
        <row r="146">
          <cell r="B146" t="str">
            <v>I2312</v>
          </cell>
          <cell r="C146" t="str">
            <v>ELETRICISTA</v>
          </cell>
          <cell r="D146" t="str">
            <v>H</v>
          </cell>
          <cell r="E146">
            <v>2.4</v>
          </cell>
          <cell r="F146">
            <v>7.2</v>
          </cell>
          <cell r="G146">
            <v>17.28</v>
          </cell>
        </row>
        <row r="147">
          <cell r="B147" t="str">
            <v>TOTAL MAO DE OBRA R$</v>
          </cell>
          <cell r="G147">
            <v>37.44</v>
          </cell>
        </row>
        <row r="148">
          <cell r="B148" t="str">
            <v>MATERIAIS</v>
          </cell>
        </row>
        <row r="151">
          <cell r="B151" t="str">
            <v>TOTAL MATERIAIS R$</v>
          </cell>
          <cell r="G151">
            <v>0</v>
          </cell>
        </row>
        <row r="152">
          <cell r="B152" t="str">
            <v>EQUIPAMENTOS (CUSTO HORÁRIO)</v>
          </cell>
        </row>
        <row r="153">
          <cell r="B153" t="str">
            <v>I0705</v>
          </cell>
          <cell r="C153" t="str">
            <v>CAMINHÃO COMERC. EQUIP. C/GUINDASTE (CHP)</v>
          </cell>
          <cell r="D153" t="str">
            <v>H</v>
          </cell>
          <cell r="E153">
            <v>1</v>
          </cell>
          <cell r="F153">
            <v>105.96</v>
          </cell>
          <cell r="G153">
            <v>105.96</v>
          </cell>
        </row>
        <row r="154">
          <cell r="B154" t="str">
            <v>TOTAL EQUIPAMENTOS (CUSTO HORÁRIO) R$</v>
          </cell>
          <cell r="G154">
            <v>105.96</v>
          </cell>
        </row>
        <row r="155">
          <cell r="B155" t="str">
            <v>SERVIÇOS</v>
          </cell>
        </row>
        <row r="159">
          <cell r="B159" t="str">
            <v>TOTAL SERVIÇOS R$</v>
          </cell>
          <cell r="G159">
            <v>0</v>
          </cell>
        </row>
        <row r="161">
          <cell r="F161" t="str">
            <v>TOTAL SIMPLES R$</v>
          </cell>
          <cell r="G161">
            <v>143.39999999999998</v>
          </cell>
        </row>
        <row r="162">
          <cell r="B162" t="str">
            <v>OBS.: MÃO DE OBRA DO MOTORISTA C/ ENCARGOS SOCIAIS JÁ INCLUSA NO INSUMO I0705.</v>
          </cell>
          <cell r="F162" t="str">
            <v>ENCARGOS SOCIAIS DE 117,01% R$</v>
          </cell>
          <cell r="G162">
            <v>43.81</v>
          </cell>
        </row>
        <row r="163">
          <cell r="F163" t="str">
            <v>BDI R$</v>
          </cell>
          <cell r="G163">
            <v>46.8</v>
          </cell>
        </row>
        <row r="164">
          <cell r="F164" t="str">
            <v>TOTAL GERAL C/ BDI R$</v>
          </cell>
          <cell r="G164">
            <v>234.01</v>
          </cell>
        </row>
        <row r="165">
          <cell r="F165" t="str">
            <v>TOTAL GERAL S/ BDI R$</v>
          </cell>
          <cell r="G165">
            <v>187.20999999999998</v>
          </cell>
        </row>
        <row r="167">
          <cell r="A167" t="str">
            <v>3.2.b</v>
          </cell>
          <cell r="C167" t="str">
            <v>Aos sábados</v>
          </cell>
          <cell r="D167" t="str">
            <v>hh</v>
          </cell>
          <cell r="G167">
            <v>244.09</v>
          </cell>
        </row>
        <row r="168">
          <cell r="B168" t="str">
            <v>COMPOSIÇÃO</v>
          </cell>
          <cell r="C168" t="str">
            <v>Aos sábados</v>
          </cell>
        </row>
        <row r="169">
          <cell r="B169" t="str">
            <v>UNIDADE</v>
          </cell>
          <cell r="C169" t="str">
            <v>hh</v>
          </cell>
        </row>
        <row r="170">
          <cell r="B170" t="str">
            <v>CÓDIGO</v>
          </cell>
          <cell r="C170" t="str">
            <v>3.2.b</v>
          </cell>
        </row>
        <row r="171">
          <cell r="B171" t="str">
            <v>AUTOR</v>
          </cell>
          <cell r="C171" t="str">
            <v>HÉLIO DELGÁDO</v>
          </cell>
        </row>
        <row r="172">
          <cell r="B172" t="str">
            <v>ULT ATUAL</v>
          </cell>
          <cell r="C172">
            <v>42443</v>
          </cell>
        </row>
        <row r="173">
          <cell r="B173" t="str">
            <v>TABELA</v>
          </cell>
          <cell r="C173" t="str">
            <v>SEINFRA V024.1 (DESONERADA)  </v>
          </cell>
        </row>
        <row r="175">
          <cell r="B175" t="str">
            <v>Código</v>
          </cell>
          <cell r="C175" t="str">
            <v>Descrição</v>
          </cell>
          <cell r="D175" t="str">
            <v>Unidade</v>
          </cell>
          <cell r="E175" t="str">
            <v>Coeficiente</v>
          </cell>
          <cell r="F175" t="str">
            <v>Preço</v>
          </cell>
          <cell r="G175" t="str">
            <v>Total</v>
          </cell>
        </row>
        <row r="176">
          <cell r="B176" t="str">
            <v>MAO DE OBRA</v>
          </cell>
        </row>
        <row r="177">
          <cell r="B177" t="str">
            <v>I0042</v>
          </cell>
          <cell r="C177" t="str">
            <v>AUXILIAR DE ELETRICISTA</v>
          </cell>
          <cell r="D177" t="str">
            <v>H</v>
          </cell>
          <cell r="E177">
            <v>6.12</v>
          </cell>
          <cell r="F177">
            <v>5.6</v>
          </cell>
          <cell r="G177">
            <v>34.27</v>
          </cell>
        </row>
        <row r="178">
          <cell r="B178" t="str">
            <v>I2312</v>
          </cell>
          <cell r="C178" t="str">
            <v>ELETRICISTA</v>
          </cell>
          <cell r="D178" t="str">
            <v>H</v>
          </cell>
          <cell r="E178">
            <v>4.08</v>
          </cell>
          <cell r="F178">
            <v>7.2</v>
          </cell>
          <cell r="G178">
            <v>29.38</v>
          </cell>
        </row>
        <row r="179">
          <cell r="B179" t="str">
            <v>TOTAL MAO DE OBRA R$</v>
          </cell>
          <cell r="G179">
            <v>63.65</v>
          </cell>
        </row>
        <row r="180">
          <cell r="B180" t="str">
            <v>MATERIAIS</v>
          </cell>
        </row>
        <row r="183">
          <cell r="B183" t="str">
            <v>TOTAL MATERIAIS R$</v>
          </cell>
          <cell r="G183">
            <v>0</v>
          </cell>
        </row>
        <row r="184">
          <cell r="B184" t="str">
            <v>EQUIPAMENTOS (CUSTO HORÁRIO)</v>
          </cell>
        </row>
        <row r="185">
          <cell r="B185" t="str">
            <v>I0705</v>
          </cell>
          <cell r="C185" t="str">
            <v>CAMINHÃO COMERC. EQUIP. C/GUINDASTE (CHP)</v>
          </cell>
          <cell r="D185" t="str">
            <v>H</v>
          </cell>
          <cell r="E185">
            <v>1</v>
          </cell>
          <cell r="F185">
            <v>105.96</v>
          </cell>
          <cell r="G185">
            <v>105.96</v>
          </cell>
        </row>
        <row r="186">
          <cell r="B186" t="str">
            <v>TOTAL EQUIPAMENTOS (CUSTO HORÁRIO) R$</v>
          </cell>
          <cell r="G186">
            <v>105.96</v>
          </cell>
        </row>
        <row r="187">
          <cell r="B187" t="str">
            <v>SERVIÇOS</v>
          </cell>
        </row>
        <row r="191">
          <cell r="B191" t="str">
            <v>TOTAL SERVIÇOS R$</v>
          </cell>
          <cell r="G191">
            <v>0</v>
          </cell>
        </row>
        <row r="193">
          <cell r="F193" t="str">
            <v>TOTAL SIMPLES R$</v>
          </cell>
          <cell r="G193">
            <v>169.60999999999999</v>
          </cell>
        </row>
        <row r="194">
          <cell r="B194" t="str">
            <v>OBS.: MÃO DE OBRA DO MOTORISTA C/ ENCARGOS SOCIAIS JÁ INCLUSA NO INSUMO I0705.</v>
          </cell>
          <cell r="F194" t="str">
            <v>ENCARGOS SOCIAIS DE 117,01% R$</v>
          </cell>
          <cell r="G194">
            <v>74.48</v>
          </cell>
        </row>
        <row r="195">
          <cell r="F195" t="str">
            <v>BDI R$</v>
          </cell>
          <cell r="G195">
            <v>61.02</v>
          </cell>
        </row>
        <row r="196">
          <cell r="F196" t="str">
            <v>TOTAL GERAL C/ BDI R$</v>
          </cell>
          <cell r="G196">
            <v>305.11</v>
          </cell>
        </row>
        <row r="197">
          <cell r="F197" t="str">
            <v>TOTAL GERAL S/ BDI R$</v>
          </cell>
          <cell r="G197">
            <v>244.09</v>
          </cell>
        </row>
        <row r="199">
          <cell r="A199" t="str">
            <v>3.2.c</v>
          </cell>
          <cell r="C199" t="str">
            <v>Aos domingos e feriados</v>
          </cell>
          <cell r="D199" t="str">
            <v>hh</v>
          </cell>
          <cell r="G199">
            <v>263.46999999999997</v>
          </cell>
        </row>
        <row r="200">
          <cell r="B200" t="str">
            <v>COMPOSIÇÃO</v>
          </cell>
          <cell r="C200" t="str">
            <v>Aos domingos e feriados</v>
          </cell>
        </row>
        <row r="201">
          <cell r="B201" t="str">
            <v>UNIDADE</v>
          </cell>
          <cell r="C201" t="str">
            <v>hh</v>
          </cell>
        </row>
        <row r="202">
          <cell r="B202" t="str">
            <v>CÓDIGO</v>
          </cell>
          <cell r="C202" t="str">
            <v>3.2.c</v>
          </cell>
        </row>
        <row r="203">
          <cell r="B203" t="str">
            <v>AUTOR</v>
          </cell>
          <cell r="C203" t="str">
            <v>HÉLIO DELGÁDO</v>
          </cell>
        </row>
        <row r="204">
          <cell r="B204" t="str">
            <v>ULT ATUAL</v>
          </cell>
          <cell r="C204">
            <v>42443</v>
          </cell>
        </row>
        <row r="205">
          <cell r="B205" t="str">
            <v>TABELA</v>
          </cell>
          <cell r="C205" t="str">
            <v>SEINFRA V024.1 (DESONERADA)  </v>
          </cell>
        </row>
        <row r="207">
          <cell r="B207" t="str">
            <v>Código</v>
          </cell>
          <cell r="C207" t="str">
            <v>Descrição</v>
          </cell>
          <cell r="D207" t="str">
            <v>Unidade</v>
          </cell>
          <cell r="E207" t="str">
            <v>Coeficiente</v>
          </cell>
          <cell r="F207" t="str">
            <v>Preço</v>
          </cell>
          <cell r="G207" t="str">
            <v>Total</v>
          </cell>
        </row>
        <row r="208">
          <cell r="B208" t="str">
            <v>MAO DE OBRA</v>
          </cell>
        </row>
        <row r="209">
          <cell r="B209" t="str">
            <v>I0042</v>
          </cell>
          <cell r="C209" t="str">
            <v>AUXILIAR DE ELETRICISTA</v>
          </cell>
          <cell r="D209" t="str">
            <v>H</v>
          </cell>
          <cell r="E209">
            <v>7.56</v>
          </cell>
          <cell r="F209">
            <v>5.6</v>
          </cell>
          <cell r="G209">
            <v>42.34</v>
          </cell>
        </row>
        <row r="210">
          <cell r="B210" t="str">
            <v>I2312</v>
          </cell>
          <cell r="C210" t="str">
            <v>ELETRICISTA</v>
          </cell>
          <cell r="D210" t="str">
            <v>H</v>
          </cell>
          <cell r="E210">
            <v>4.2</v>
          </cell>
          <cell r="F210">
            <v>7.2</v>
          </cell>
          <cell r="G210">
            <v>30.24</v>
          </cell>
        </row>
        <row r="211">
          <cell r="B211" t="str">
            <v>TOTAL MAO DE OBRA R$</v>
          </cell>
          <cell r="G211">
            <v>72.58</v>
          </cell>
        </row>
        <row r="212">
          <cell r="B212" t="str">
            <v>MATERIAIS</v>
          </cell>
        </row>
        <row r="215">
          <cell r="B215" t="str">
            <v>TOTAL MATERIAIS R$</v>
          </cell>
          <cell r="G215">
            <v>0</v>
          </cell>
        </row>
        <row r="216">
          <cell r="B216" t="str">
            <v>EQUIPAMENTOS (CUSTO HORÁRIO)</v>
          </cell>
        </row>
        <row r="217">
          <cell r="B217" t="str">
            <v>I0705</v>
          </cell>
          <cell r="C217" t="str">
            <v>CAMINHÃO COMERC. EQUIP. C/GUINDASTE (CHP)</v>
          </cell>
          <cell r="D217" t="str">
            <v>H</v>
          </cell>
          <cell r="E217">
            <v>1</v>
          </cell>
          <cell r="F217">
            <v>105.96</v>
          </cell>
          <cell r="G217">
            <v>105.96</v>
          </cell>
        </row>
        <row r="218">
          <cell r="B218" t="str">
            <v>TOTAL EQUIPAMENTOS (CUSTO HORÁRIO) R$</v>
          </cell>
          <cell r="G218">
            <v>105.96</v>
          </cell>
        </row>
        <row r="219">
          <cell r="B219" t="str">
            <v>SERVIÇOS</v>
          </cell>
        </row>
        <row r="223">
          <cell r="B223" t="str">
            <v>TOTAL SERVIÇOS R$</v>
          </cell>
          <cell r="G223">
            <v>0</v>
          </cell>
        </row>
        <row r="225">
          <cell r="F225" t="str">
            <v>TOTAL SIMPLES R$</v>
          </cell>
          <cell r="G225">
            <v>178.54</v>
          </cell>
        </row>
        <row r="226">
          <cell r="B226" t="str">
            <v>OBS.: MÃO DE OBRA DO MOTORISTA C/ ENCARGOS SOCIAIS JÁ INCLUSA NO INSUMO I0705.</v>
          </cell>
          <cell r="F226" t="str">
            <v>ENCARGOS SOCIAIS DE 117,01% R$</v>
          </cell>
          <cell r="G226">
            <v>84.93</v>
          </cell>
        </row>
        <row r="227">
          <cell r="F227" t="str">
            <v>BDI R$</v>
          </cell>
          <cell r="G227">
            <v>65.87</v>
          </cell>
        </row>
        <row r="228">
          <cell r="F228" t="str">
            <v>TOTAL GERAL C/ BDI R$</v>
          </cell>
          <cell r="G228">
            <v>329.34</v>
          </cell>
        </row>
        <row r="229">
          <cell r="F229" t="str">
            <v>TOTAL GERAL S/ BDI R$</v>
          </cell>
          <cell r="G229">
            <v>263.46999999999997</v>
          </cell>
        </row>
        <row r="231">
          <cell r="A231" t="str">
            <v>3.3.b</v>
          </cell>
          <cell r="C231" t="str">
            <v>Aos sábados</v>
          </cell>
          <cell r="D231" t="str">
            <v>hh</v>
          </cell>
          <cell r="G231">
            <v>149.93</v>
          </cell>
        </row>
        <row r="232">
          <cell r="B232" t="str">
            <v>COMPOSIÇÃO</v>
          </cell>
          <cell r="C232" t="str">
            <v>Aos sábados</v>
          </cell>
        </row>
        <row r="233">
          <cell r="B233" t="str">
            <v>UNIDADE</v>
          </cell>
          <cell r="C233" t="str">
            <v>hh</v>
          </cell>
        </row>
        <row r="234">
          <cell r="B234" t="str">
            <v>CÓDIGO</v>
          </cell>
          <cell r="C234" t="str">
            <v>3.3.b</v>
          </cell>
        </row>
        <row r="235">
          <cell r="B235" t="str">
            <v>AUTOR</v>
          </cell>
          <cell r="C235" t="str">
            <v>HÉLIO DELGÁDO</v>
          </cell>
        </row>
        <row r="236">
          <cell r="B236" t="str">
            <v>ULT ATUAL</v>
          </cell>
          <cell r="C236" t="str">
            <v>14/03/2016 (SEINFRA) E OUT/2016 (PREFEITURA) </v>
          </cell>
        </row>
        <row r="237">
          <cell r="B237" t="str">
            <v>TABELA</v>
          </cell>
          <cell r="C237" t="str">
            <v>SEINFRA V024.1 (DESONERADA)/PREFEITURA DE CANINDÉ  </v>
          </cell>
        </row>
        <row r="239">
          <cell r="B239" t="str">
            <v>Código</v>
          </cell>
          <cell r="C239" t="str">
            <v>Descrição</v>
          </cell>
          <cell r="D239" t="str">
            <v>Unidade</v>
          </cell>
          <cell r="E239" t="str">
            <v>Coeficiente</v>
          </cell>
          <cell r="F239" t="str">
            <v>Preço</v>
          </cell>
          <cell r="G239" t="str">
            <v>Total</v>
          </cell>
        </row>
        <row r="240">
          <cell r="B240" t="str">
            <v>MAO DE OBRA</v>
          </cell>
        </row>
        <row r="241">
          <cell r="B241" t="str">
            <v>I0042</v>
          </cell>
          <cell r="C241" t="str">
            <v>AUXILIAR DE ELETRICISTA</v>
          </cell>
          <cell r="D241" t="str">
            <v>H</v>
          </cell>
          <cell r="E241">
            <v>1.7</v>
          </cell>
          <cell r="F241">
            <v>5.6</v>
          </cell>
          <cell r="G241">
            <v>9.52</v>
          </cell>
        </row>
        <row r="242">
          <cell r="B242" t="str">
            <v>I2312</v>
          </cell>
          <cell r="C242" t="str">
            <v>ELETRICISTA</v>
          </cell>
          <cell r="D242" t="str">
            <v>H</v>
          </cell>
          <cell r="E242">
            <v>1.7</v>
          </cell>
          <cell r="F242">
            <v>7.2</v>
          </cell>
          <cell r="G242">
            <v>12.24</v>
          </cell>
        </row>
        <row r="243">
          <cell r="B243" t="str">
            <v>GRATIFICAÇÃO DE FUNÇÃO (ELETRICISTA MOTORISTA) DE 10% EM R$</v>
          </cell>
          <cell r="G243">
            <v>1.2240000000000002</v>
          </cell>
        </row>
        <row r="244">
          <cell r="B244" t="str">
            <v>TOTAL MAO DE OBRA R$</v>
          </cell>
          <cell r="G244">
            <v>22.98</v>
          </cell>
        </row>
        <row r="245">
          <cell r="B245" t="str">
            <v>MATERIAIS</v>
          </cell>
        </row>
        <row r="248">
          <cell r="B248" t="str">
            <v>TOTAL MATERIAIS R$</v>
          </cell>
          <cell r="G248">
            <v>0</v>
          </cell>
        </row>
        <row r="249">
          <cell r="B249" t="str">
            <v>EQUIPAMENTOS (CUSTO HORÁRIO)</v>
          </cell>
        </row>
        <row r="250">
          <cell r="B250" t="str">
            <v>COMPOSIÇÃO PMC-001</v>
          </cell>
          <cell r="C250" t="str">
            <v>VEÍCULO COM UM CESTO AÉREO SIMPLES ISOLADO COM ALCANCE ATÉ 13 METROS E PORTA ESCADA, MONTADO SOBRE CAMINHÃO DE CARROCERIA (CHP)</v>
          </cell>
          <cell r="D250" t="str">
            <v>CHP</v>
          </cell>
          <cell r="E250">
            <v>1</v>
          </cell>
          <cell r="F250">
            <v>100.06</v>
          </cell>
          <cell r="G250">
            <v>100.06</v>
          </cell>
        </row>
        <row r="251">
          <cell r="B251" t="str">
            <v>TOTAL EQUIPAMENTOS (CUSTO HORÁRIO) R$</v>
          </cell>
          <cell r="G251">
            <v>100.06</v>
          </cell>
        </row>
        <row r="252">
          <cell r="B252" t="str">
            <v>SERVIÇOS</v>
          </cell>
        </row>
        <row r="256">
          <cell r="B256" t="str">
            <v>TOTAL SERVIÇOS R$</v>
          </cell>
          <cell r="G256">
            <v>0</v>
          </cell>
        </row>
        <row r="258">
          <cell r="F258" t="str">
            <v>TOTAL SIMPLES R$</v>
          </cell>
          <cell r="G258">
            <v>123.04</v>
          </cell>
        </row>
        <row r="259">
          <cell r="F259" t="str">
            <v>ENCARGOS SOCIAIS DE 117,01% R$</v>
          </cell>
          <cell r="G259">
            <v>26.89</v>
          </cell>
        </row>
        <row r="260">
          <cell r="F260" t="str">
            <v>BDI R$</v>
          </cell>
          <cell r="G260">
            <v>37.48</v>
          </cell>
        </row>
        <row r="261">
          <cell r="F261" t="str">
            <v>TOTAL GERAL C/ BDI R$</v>
          </cell>
          <cell r="G261">
            <v>187.41</v>
          </cell>
        </row>
        <row r="262">
          <cell r="F262" t="str">
            <v>TOTAL GERAL S/ BDI R$</v>
          </cell>
          <cell r="G262">
            <v>149.93</v>
          </cell>
        </row>
        <row r="264">
          <cell r="A264" t="str">
            <v>3.3.c</v>
          </cell>
          <cell r="C264" t="str">
            <v>Aos domingos e feriados</v>
          </cell>
          <cell r="D264" t="str">
            <v>hh</v>
          </cell>
          <cell r="G264">
            <v>161.67000000000002</v>
          </cell>
        </row>
        <row r="265">
          <cell r="B265" t="str">
            <v>COMPOSIÇÃO</v>
          </cell>
          <cell r="C265" t="str">
            <v>Aos domingos e feriados</v>
          </cell>
        </row>
        <row r="266">
          <cell r="B266" t="str">
            <v>UNIDADE</v>
          </cell>
          <cell r="C266" t="str">
            <v>hh</v>
          </cell>
        </row>
        <row r="267">
          <cell r="B267" t="str">
            <v>CÓDIGO</v>
          </cell>
          <cell r="C267" t="str">
            <v>3.3.c</v>
          </cell>
        </row>
        <row r="268">
          <cell r="B268" t="str">
            <v>AUTOR</v>
          </cell>
          <cell r="C268" t="str">
            <v>HÉLIO DELGÁDO</v>
          </cell>
        </row>
        <row r="269">
          <cell r="B269" t="str">
            <v>ULT ATUAL</v>
          </cell>
          <cell r="C269" t="str">
            <v>14/03/2016 (SEINFRA) E OUT/2016 (PREFEITURA) </v>
          </cell>
        </row>
        <row r="270">
          <cell r="B270" t="str">
            <v>TABELA</v>
          </cell>
          <cell r="C270" t="str">
            <v>SEINFRA V024.1 (DESONERADA)/PREFEITURA DE CANINDÉ  </v>
          </cell>
        </row>
        <row r="272">
          <cell r="B272" t="str">
            <v>Código</v>
          </cell>
          <cell r="C272" t="str">
            <v>Descrição</v>
          </cell>
          <cell r="D272" t="str">
            <v>Unidade</v>
          </cell>
          <cell r="E272" t="str">
            <v>Coeficiente</v>
          </cell>
          <cell r="F272" t="str">
            <v>Preço</v>
          </cell>
          <cell r="G272" t="str">
            <v>Total</v>
          </cell>
        </row>
        <row r="273">
          <cell r="B273" t="str">
            <v>MAO DE OBRA</v>
          </cell>
        </row>
        <row r="274">
          <cell r="B274" t="str">
            <v>I0042</v>
          </cell>
          <cell r="C274" t="str">
            <v>AUXILIAR DE ELETRICISTA</v>
          </cell>
          <cell r="D274" t="str">
            <v>H</v>
          </cell>
          <cell r="E274">
            <v>2.1</v>
          </cell>
          <cell r="F274">
            <v>5.6</v>
          </cell>
          <cell r="G274">
            <v>11.76</v>
          </cell>
        </row>
        <row r="275">
          <cell r="B275" t="str">
            <v>I2312</v>
          </cell>
          <cell r="C275" t="str">
            <v>ELETRICISTA</v>
          </cell>
          <cell r="D275" t="str">
            <v>H</v>
          </cell>
          <cell r="E275">
            <v>2.1</v>
          </cell>
          <cell r="F275">
            <v>7.2</v>
          </cell>
          <cell r="G275">
            <v>15.12</v>
          </cell>
        </row>
        <row r="276">
          <cell r="B276" t="str">
            <v>GRATIFICAÇÃO DE FUNÇÃO (ELETRICISTA MOTORISTA) DE 10% EM R$</v>
          </cell>
          <cell r="G276">
            <v>1.512</v>
          </cell>
        </row>
        <row r="277">
          <cell r="B277" t="str">
            <v>TOTAL MAO DE OBRA R$</v>
          </cell>
          <cell r="G277">
            <v>28.39</v>
          </cell>
        </row>
        <row r="278">
          <cell r="B278" t="str">
            <v>MATERIAIS</v>
          </cell>
        </row>
        <row r="281">
          <cell r="B281" t="str">
            <v>TOTAL MATERIAIS R$</v>
          </cell>
          <cell r="G281">
            <v>0</v>
          </cell>
        </row>
        <row r="282">
          <cell r="B282" t="str">
            <v>EQUIPAMENTOS (CUSTO HORÁRIO)</v>
          </cell>
        </row>
        <row r="283">
          <cell r="B283" t="str">
            <v>COMPOSIÇÃO PMC-001</v>
          </cell>
          <cell r="C283" t="str">
            <v>VEÍCULO COM UM CESTO AÉREO SIMPLES ISOLADO COM ALCANCE ATÉ 13 METROS E PORTA ESCADA, MONTADO SOBRE CAMINHÃO DE CARROCERIA (CHP)</v>
          </cell>
          <cell r="D283" t="str">
            <v>CHP</v>
          </cell>
          <cell r="E283">
            <v>1</v>
          </cell>
          <cell r="F283">
            <v>100.06</v>
          </cell>
          <cell r="G283">
            <v>100.06</v>
          </cell>
        </row>
        <row r="284">
          <cell r="B284" t="str">
            <v>TOTAL EQUIPAMENTOS (CUSTO HORÁRIO) R$</v>
          </cell>
          <cell r="G284">
            <v>100.06</v>
          </cell>
        </row>
        <row r="285">
          <cell r="B285" t="str">
            <v>SERVIÇOS</v>
          </cell>
        </row>
        <row r="289">
          <cell r="B289" t="str">
            <v>TOTAL SERVIÇOS R$</v>
          </cell>
          <cell r="G289">
            <v>0</v>
          </cell>
        </row>
        <row r="291">
          <cell r="F291" t="str">
            <v>TOTAL SIMPLES R$</v>
          </cell>
          <cell r="G291">
            <v>128.45</v>
          </cell>
        </row>
        <row r="292">
          <cell r="F292" t="str">
            <v>ENCARGOS SOCIAIS DE 117,01% R$</v>
          </cell>
          <cell r="G292">
            <v>33.22</v>
          </cell>
        </row>
        <row r="293">
          <cell r="F293" t="str">
            <v>BDI R$</v>
          </cell>
          <cell r="G293">
            <v>40.42</v>
          </cell>
        </row>
        <row r="294">
          <cell r="F294" t="str">
            <v>TOTAL GERAL C/ BDI R$</v>
          </cell>
          <cell r="G294">
            <v>202.09</v>
          </cell>
        </row>
        <row r="295">
          <cell r="F295" t="str">
            <v>TOTAL GERAL S/ BDI R$</v>
          </cell>
          <cell r="G295">
            <v>161.67000000000002</v>
          </cell>
        </row>
        <row r="297">
          <cell r="A297" t="str">
            <v>3.4.a</v>
          </cell>
          <cell r="C297" t="str">
            <v>Em dias úteis</v>
          </cell>
          <cell r="D297" t="str">
            <v>hh</v>
          </cell>
          <cell r="G297">
            <v>135.26000000000002</v>
          </cell>
        </row>
        <row r="298">
          <cell r="B298" t="str">
            <v>COMPOSIÇÃO</v>
          </cell>
          <cell r="C298" t="str">
            <v>Em dias úteis</v>
          </cell>
        </row>
        <row r="299">
          <cell r="B299" t="str">
            <v>UNIDADE</v>
          </cell>
          <cell r="C299" t="str">
            <v>hh</v>
          </cell>
        </row>
        <row r="300">
          <cell r="B300" t="str">
            <v>CÓDIGO</v>
          </cell>
          <cell r="C300" t="str">
            <v>3.4.a</v>
          </cell>
        </row>
        <row r="301">
          <cell r="B301" t="str">
            <v>AUTOR</v>
          </cell>
          <cell r="C301" t="str">
            <v>HÉLIO DELGÁDO</v>
          </cell>
        </row>
        <row r="302">
          <cell r="B302" t="str">
            <v>ULT ATUAL</v>
          </cell>
          <cell r="C302" t="str">
            <v>14/03/2016 (SEINFRA) E OUT/2016 (PREFEITURA) </v>
          </cell>
        </row>
        <row r="303">
          <cell r="B303" t="str">
            <v>TABELA</v>
          </cell>
          <cell r="C303" t="str">
            <v>SEINFRA V024.1 (DESONERADA)/PREFEITURA DE CANINDÉ  </v>
          </cell>
        </row>
        <row r="305">
          <cell r="B305" t="str">
            <v>Código</v>
          </cell>
          <cell r="C305" t="str">
            <v>Descrição</v>
          </cell>
          <cell r="D305" t="str">
            <v>Unidade</v>
          </cell>
          <cell r="E305" t="str">
            <v>Coeficiente</v>
          </cell>
          <cell r="F305" t="str">
            <v>Preço</v>
          </cell>
          <cell r="G305" t="str">
            <v>Total</v>
          </cell>
        </row>
        <row r="306">
          <cell r="B306" t="str">
            <v>MAO DE OBRA</v>
          </cell>
        </row>
        <row r="307">
          <cell r="B307" t="str">
            <v>I0042</v>
          </cell>
          <cell r="C307" t="str">
            <v>AUXILIAR DE ELETRICISTA</v>
          </cell>
          <cell r="D307" t="str">
            <v>H</v>
          </cell>
          <cell r="E307">
            <v>1.2</v>
          </cell>
          <cell r="F307">
            <v>5.6</v>
          </cell>
          <cell r="G307">
            <v>6.72</v>
          </cell>
        </row>
        <row r="308">
          <cell r="B308" t="str">
            <v>I2312</v>
          </cell>
          <cell r="C308" t="str">
            <v>ELETRICISTA</v>
          </cell>
          <cell r="D308" t="str">
            <v>H</v>
          </cell>
          <cell r="E308">
            <v>1.2</v>
          </cell>
          <cell r="F308">
            <v>7.2</v>
          </cell>
          <cell r="G308">
            <v>8.64</v>
          </cell>
        </row>
        <row r="309">
          <cell r="B309" t="str">
            <v>GRATIFICAÇÃO DE FUNÇÃO (ELETRICISTA MOTORISTA) DE 10% EM R$</v>
          </cell>
          <cell r="G309">
            <v>0.8640000000000001</v>
          </cell>
        </row>
        <row r="310">
          <cell r="B310" t="str">
            <v>TOTAL MAO DE OBRA R$</v>
          </cell>
          <cell r="G310">
            <v>16.22</v>
          </cell>
        </row>
        <row r="311">
          <cell r="B311" t="str">
            <v>MATERIAIS</v>
          </cell>
        </row>
        <row r="314">
          <cell r="B314" t="str">
            <v>TOTAL MATERIAIS R$</v>
          </cell>
          <cell r="G314">
            <v>0</v>
          </cell>
        </row>
        <row r="315">
          <cell r="B315" t="str">
            <v>EQUIPAMENTOS (CUSTO HORÁRIO)</v>
          </cell>
        </row>
        <row r="316">
          <cell r="B316" t="str">
            <v>COMPOSIÇÃO PMC-001</v>
          </cell>
          <cell r="C316" t="str">
            <v>VEÍCULO COM UM CESTO AÉREO SIMPLES ISOLADO COM ALCANCE ATÉ 13 METROS E PORTA ESCADA, MONTADO SOBRE CAMINHÃO DE CARROCERIA (CHP)</v>
          </cell>
          <cell r="D316" t="str">
            <v>CHP</v>
          </cell>
          <cell r="E316">
            <v>1</v>
          </cell>
          <cell r="F316">
            <v>100.06</v>
          </cell>
          <cell r="G316">
            <v>100.06</v>
          </cell>
        </row>
        <row r="317">
          <cell r="B317" t="str">
            <v>TOTAL EQUIPAMENTOS (CUSTO HORÁRIO) R$</v>
          </cell>
          <cell r="G317">
            <v>100.06</v>
          </cell>
        </row>
        <row r="318">
          <cell r="B318" t="str">
            <v>SERVIÇOS</v>
          </cell>
        </row>
        <row r="322">
          <cell r="B322" t="str">
            <v>TOTAL SERVIÇOS R$</v>
          </cell>
          <cell r="G322">
            <v>0</v>
          </cell>
        </row>
        <row r="324">
          <cell r="F324" t="str">
            <v>TOTAL SIMPLES R$</v>
          </cell>
          <cell r="G324">
            <v>116.28</v>
          </cell>
        </row>
        <row r="325">
          <cell r="F325" t="str">
            <v>ENCARGOS SOCIAIS DE 117,01% R$</v>
          </cell>
          <cell r="G325">
            <v>18.98</v>
          </cell>
        </row>
        <row r="326">
          <cell r="F326" t="str">
            <v>BDI R$</v>
          </cell>
          <cell r="G326">
            <v>33.82</v>
          </cell>
        </row>
        <row r="327">
          <cell r="F327" t="str">
            <v>TOTAL GERAL C/ BDI R$</v>
          </cell>
          <cell r="G327">
            <v>169.08</v>
          </cell>
        </row>
        <row r="328">
          <cell r="F328" t="str">
            <v>TOTAL GERAL S/ BDI R$</v>
          </cell>
          <cell r="G328">
            <v>135.26000000000002</v>
          </cell>
        </row>
        <row r="330">
          <cell r="A330" t="str">
            <v>3.4.b</v>
          </cell>
          <cell r="C330" t="str">
            <v>Aos sábados</v>
          </cell>
          <cell r="D330" t="str">
            <v>hh</v>
          </cell>
          <cell r="G330">
            <v>159.91</v>
          </cell>
        </row>
        <row r="331">
          <cell r="B331" t="str">
            <v>COMPOSIÇÃO</v>
          </cell>
          <cell r="C331" t="str">
            <v>Aos sábados</v>
          </cell>
        </row>
        <row r="332">
          <cell r="B332" t="str">
            <v>UNIDADE</v>
          </cell>
          <cell r="C332" t="str">
            <v>hh</v>
          </cell>
        </row>
        <row r="333">
          <cell r="B333" t="str">
            <v>CÓDIGO</v>
          </cell>
          <cell r="C333" t="str">
            <v>3.4.b</v>
          </cell>
        </row>
        <row r="334">
          <cell r="B334" t="str">
            <v>AUTOR</v>
          </cell>
          <cell r="C334" t="str">
            <v>HÉLIO DELGÁDO</v>
          </cell>
        </row>
        <row r="335">
          <cell r="B335" t="str">
            <v>ULT ATUAL</v>
          </cell>
          <cell r="C335" t="str">
            <v>14/03/2016 (SEINFRA) E OUT/2016 (PREFEITURA) </v>
          </cell>
        </row>
        <row r="336">
          <cell r="B336" t="str">
            <v>TABELA</v>
          </cell>
          <cell r="C336" t="str">
            <v>SEINFRA V024.1 (DESONERADA)/PREFEITURA DE CANINDÉ  </v>
          </cell>
        </row>
        <row r="338">
          <cell r="B338" t="str">
            <v>Código</v>
          </cell>
          <cell r="C338" t="str">
            <v>Descrição</v>
          </cell>
          <cell r="D338" t="str">
            <v>Unidade</v>
          </cell>
          <cell r="E338" t="str">
            <v>Coeficiente</v>
          </cell>
          <cell r="F338" t="str">
            <v>Preço</v>
          </cell>
          <cell r="G338" t="str">
            <v>Total</v>
          </cell>
        </row>
        <row r="339">
          <cell r="B339" t="str">
            <v>MAO DE OBRA</v>
          </cell>
        </row>
        <row r="340">
          <cell r="B340" t="str">
            <v>I0042</v>
          </cell>
          <cell r="C340" t="str">
            <v>AUXILIAR DE ELETRICISTA</v>
          </cell>
          <cell r="D340" t="str">
            <v>H</v>
          </cell>
          <cell r="E340">
            <v>2.04</v>
          </cell>
          <cell r="F340">
            <v>5.6</v>
          </cell>
          <cell r="G340">
            <v>11.42</v>
          </cell>
        </row>
        <row r="341">
          <cell r="B341" t="str">
            <v>I2312</v>
          </cell>
          <cell r="C341" t="str">
            <v>ELETRICISTA</v>
          </cell>
          <cell r="D341" t="str">
            <v>H</v>
          </cell>
          <cell r="E341">
            <v>2.04</v>
          </cell>
          <cell r="F341">
            <v>7.2</v>
          </cell>
          <cell r="G341">
            <v>14.69</v>
          </cell>
        </row>
        <row r="342">
          <cell r="B342" t="str">
            <v>GRATIFICAÇÃO DE FUNÇÃO (ELETRICISTA MOTORISTA) DE 10% EM R$</v>
          </cell>
          <cell r="G342">
            <v>1.469</v>
          </cell>
        </row>
        <row r="343">
          <cell r="B343" t="str">
            <v>TOTAL MAO DE OBRA R$</v>
          </cell>
          <cell r="G343">
            <v>27.58</v>
          </cell>
        </row>
        <row r="344">
          <cell r="B344" t="str">
            <v>MATERIAIS</v>
          </cell>
        </row>
        <row r="347">
          <cell r="B347" t="str">
            <v>TOTAL MATERIAIS R$</v>
          </cell>
          <cell r="G347">
            <v>0</v>
          </cell>
        </row>
        <row r="348">
          <cell r="B348" t="str">
            <v>EQUIPAMENTOS (CUSTO HORÁRIO)</v>
          </cell>
        </row>
        <row r="349">
          <cell r="B349" t="str">
            <v>COMPOSIÇÃO PMC-001</v>
          </cell>
          <cell r="C349" t="str">
            <v>VEÍCULO COM UM CESTO AÉREO SIMPLES ISOLADO COM ALCANCE ATÉ 13 METROS E PORTA ESCADA, MONTADO SOBRE CAMINHÃO DE CARROCERIA (CHP)</v>
          </cell>
          <cell r="D349" t="str">
            <v>CHP</v>
          </cell>
          <cell r="E349">
            <v>1</v>
          </cell>
          <cell r="F349">
            <v>100.06</v>
          </cell>
          <cell r="G349">
            <v>100.06</v>
          </cell>
        </row>
        <row r="350">
          <cell r="B350" t="str">
            <v>TOTAL EQUIPAMENTOS (CUSTO HORÁRIO) R$</v>
          </cell>
          <cell r="G350">
            <v>100.06</v>
          </cell>
        </row>
        <row r="351">
          <cell r="B351" t="str">
            <v>SERVIÇOS</v>
          </cell>
        </row>
        <row r="355">
          <cell r="B355" t="str">
            <v>TOTAL SERVIÇOS R$</v>
          </cell>
          <cell r="G355">
            <v>0</v>
          </cell>
        </row>
        <row r="357">
          <cell r="F357" t="str">
            <v>TOTAL SIMPLES R$</v>
          </cell>
          <cell r="G357">
            <v>127.64</v>
          </cell>
        </row>
        <row r="358">
          <cell r="F358" t="str">
            <v>ENCARGOS SOCIAIS DE 117,01% R$</v>
          </cell>
          <cell r="G358">
            <v>32.27</v>
          </cell>
        </row>
        <row r="359">
          <cell r="F359" t="str">
            <v>BDI R$</v>
          </cell>
          <cell r="G359">
            <v>39.98</v>
          </cell>
        </row>
        <row r="360">
          <cell r="F360" t="str">
            <v>TOTAL GERAL C/ BDI R$</v>
          </cell>
          <cell r="G360">
            <v>199.89</v>
          </cell>
        </row>
        <row r="361">
          <cell r="F361" t="str">
            <v>TOTAL GERAL S/ BDI R$</v>
          </cell>
          <cell r="G361">
            <v>159.91</v>
          </cell>
        </row>
        <row r="363">
          <cell r="A363" t="str">
            <v>3.4.c</v>
          </cell>
          <cell r="C363" t="str">
            <v>Aos domingos e feriados</v>
          </cell>
          <cell r="D363" t="str">
            <v>hh</v>
          </cell>
          <cell r="G363">
            <v>173.97</v>
          </cell>
        </row>
        <row r="364">
          <cell r="B364" t="str">
            <v>COMPOSIÇÃO</v>
          </cell>
          <cell r="C364" t="str">
            <v>Aos domingos e feriados</v>
          </cell>
        </row>
        <row r="365">
          <cell r="B365" t="str">
            <v>UNIDADE</v>
          </cell>
          <cell r="C365" t="str">
            <v>hh</v>
          </cell>
        </row>
        <row r="366">
          <cell r="B366" t="str">
            <v>CÓDIGO</v>
          </cell>
          <cell r="C366" t="str">
            <v>3.4.c</v>
          </cell>
        </row>
        <row r="367">
          <cell r="B367" t="str">
            <v>AUTOR</v>
          </cell>
          <cell r="C367" t="str">
            <v>HÉLIO DELGÁDO</v>
          </cell>
        </row>
        <row r="368">
          <cell r="B368" t="str">
            <v>ULT ATUAL</v>
          </cell>
          <cell r="C368" t="str">
            <v>14/03/2016 (SEINFRA) E OUT/2016 (PREFEITURA) </v>
          </cell>
        </row>
        <row r="369">
          <cell r="B369" t="str">
            <v>TABELA</v>
          </cell>
          <cell r="C369" t="str">
            <v>SEINFRA V024.1 (DESONERADA)/PREFEITURA DE CANINDÉ  </v>
          </cell>
        </row>
        <row r="371">
          <cell r="B371" t="str">
            <v>Código</v>
          </cell>
          <cell r="C371" t="str">
            <v>Descrição</v>
          </cell>
          <cell r="D371" t="str">
            <v>Unidade</v>
          </cell>
          <cell r="E371" t="str">
            <v>Coeficiente</v>
          </cell>
          <cell r="F371" t="str">
            <v>Preço</v>
          </cell>
          <cell r="G371" t="str">
            <v>Total</v>
          </cell>
        </row>
        <row r="372">
          <cell r="B372" t="str">
            <v>MAO DE OBRA</v>
          </cell>
        </row>
        <row r="373">
          <cell r="B373" t="str">
            <v>I0042</v>
          </cell>
          <cell r="C373" t="str">
            <v>AUXILIAR DE ELETRICISTA</v>
          </cell>
          <cell r="D373" t="str">
            <v>H</v>
          </cell>
          <cell r="E373">
            <v>2.52</v>
          </cell>
          <cell r="F373">
            <v>5.6</v>
          </cell>
          <cell r="G373">
            <v>14.11</v>
          </cell>
        </row>
        <row r="374">
          <cell r="B374" t="str">
            <v>I2312</v>
          </cell>
          <cell r="C374" t="str">
            <v>ELETRICISTA</v>
          </cell>
          <cell r="D374" t="str">
            <v>H</v>
          </cell>
          <cell r="E374">
            <v>2.52</v>
          </cell>
          <cell r="F374">
            <v>7.2</v>
          </cell>
          <cell r="G374">
            <v>18.14</v>
          </cell>
        </row>
        <row r="375">
          <cell r="B375" t="str">
            <v>GRATIFICAÇÃO DE FUNÇÃO (ELETRICISTA MOTORISTA) DE 10% EM R$</v>
          </cell>
          <cell r="G375">
            <v>1.814</v>
          </cell>
        </row>
        <row r="376">
          <cell r="B376" t="str">
            <v>TOTAL MAO DE OBRA R$</v>
          </cell>
          <cell r="G376">
            <v>34.06</v>
          </cell>
        </row>
        <row r="377">
          <cell r="B377" t="str">
            <v>MATERIAIS</v>
          </cell>
        </row>
        <row r="380">
          <cell r="B380" t="str">
            <v>TOTAL MATERIAIS R$</v>
          </cell>
          <cell r="G380">
            <v>0</v>
          </cell>
        </row>
        <row r="381">
          <cell r="B381" t="str">
            <v>EQUIPAMENTOS (CUSTO HORÁRIO)</v>
          </cell>
        </row>
        <row r="382">
          <cell r="B382" t="str">
            <v>COMPOSIÇÃO PMC-001</v>
          </cell>
          <cell r="C382" t="str">
            <v>VEÍCULO COM UM CESTO AÉREO SIMPLES ISOLADO COM ALCANCE ATÉ 13 METROS E PORTA ESCADA, MONTADO SOBRE CAMINHÃO DE CARROCERIA (CHP)</v>
          </cell>
          <cell r="D382" t="str">
            <v>CHP</v>
          </cell>
          <cell r="E382">
            <v>1</v>
          </cell>
          <cell r="F382">
            <v>100.06</v>
          </cell>
          <cell r="G382">
            <v>100.06</v>
          </cell>
        </row>
        <row r="383">
          <cell r="B383" t="str">
            <v>TOTAL EQUIPAMENTOS (CUSTO HORÁRIO) R$</v>
          </cell>
          <cell r="G383">
            <v>100.06</v>
          </cell>
        </row>
        <row r="384">
          <cell r="B384" t="str">
            <v>SERVIÇOS</v>
          </cell>
        </row>
        <row r="388">
          <cell r="B388" t="str">
            <v>TOTAL SERVIÇOS R$</v>
          </cell>
          <cell r="G388">
            <v>0</v>
          </cell>
        </row>
        <row r="390">
          <cell r="F390" t="str">
            <v>TOTAL SIMPLES R$</v>
          </cell>
          <cell r="G390">
            <v>134.12</v>
          </cell>
        </row>
        <row r="391">
          <cell r="F391" t="str">
            <v>ENCARGOS SOCIAIS DE 117,01% R$</v>
          </cell>
          <cell r="G391">
            <v>39.85</v>
          </cell>
        </row>
        <row r="392">
          <cell r="F392" t="str">
            <v>BDI R$</v>
          </cell>
          <cell r="G392">
            <v>43.49</v>
          </cell>
        </row>
        <row r="393">
          <cell r="F393" t="str">
            <v>TOTAL GERAL C/ BDI R$</v>
          </cell>
          <cell r="G393">
            <v>217.46</v>
          </cell>
        </row>
        <row r="394">
          <cell r="F394" t="str">
            <v>TOTAL GERAL S/ BDI R$</v>
          </cell>
          <cell r="G394">
            <v>173.97</v>
          </cell>
        </row>
        <row r="396">
          <cell r="A396" t="str">
            <v>3.5.a</v>
          </cell>
          <cell r="C396" t="str">
            <v>braço de 1500mm (incluindo ferragens)</v>
          </cell>
          <cell r="D396" t="str">
            <v>un</v>
          </cell>
          <cell r="G396">
            <v>125.77999999999999</v>
          </cell>
        </row>
        <row r="397">
          <cell r="B397" t="str">
            <v>COMPOSIÇÃO</v>
          </cell>
          <cell r="C397" t="str">
            <v>braço de 1500mm (incluindo ferragens)</v>
          </cell>
        </row>
        <row r="398">
          <cell r="B398" t="str">
            <v>UNIDADE</v>
          </cell>
          <cell r="C398" t="str">
            <v>un</v>
          </cell>
        </row>
        <row r="399">
          <cell r="B399" t="str">
            <v>CÓDIGO</v>
          </cell>
          <cell r="C399" t="str">
            <v>3.5.a</v>
          </cell>
        </row>
        <row r="400">
          <cell r="B400" t="str">
            <v>AUTOR</v>
          </cell>
          <cell r="C400" t="str">
            <v>HÉLIO DELGÁDO</v>
          </cell>
        </row>
        <row r="401">
          <cell r="B401" t="str">
            <v>ULT ATUAL</v>
          </cell>
          <cell r="C401" t="str">
            <v>14/03/2016 (SEINFRA) E OUT/2016 (PREFEITURA) </v>
          </cell>
        </row>
        <row r="402">
          <cell r="B402" t="str">
            <v>TABELA</v>
          </cell>
          <cell r="C402" t="str">
            <v>SEINFRA V024.1 (DESONERADA)/PREFEITURA DE CANINDÉ  </v>
          </cell>
        </row>
        <row r="404">
          <cell r="B404" t="str">
            <v>Código</v>
          </cell>
          <cell r="C404" t="str">
            <v>Descrição</v>
          </cell>
          <cell r="D404" t="str">
            <v>Unidade</v>
          </cell>
          <cell r="E404" t="str">
            <v>Coeficiente</v>
          </cell>
          <cell r="F404" t="str">
            <v>Preço</v>
          </cell>
          <cell r="G404" t="str">
            <v>Total</v>
          </cell>
        </row>
        <row r="405">
          <cell r="B405" t="str">
            <v>MAO DE OBRA</v>
          </cell>
        </row>
        <row r="406">
          <cell r="B406" t="str">
            <v>I0042</v>
          </cell>
          <cell r="C406" t="str">
            <v>AUXILIAR DE ELETRICISTA</v>
          </cell>
          <cell r="D406" t="str">
            <v>H</v>
          </cell>
          <cell r="E406">
            <v>0.35</v>
          </cell>
          <cell r="F406">
            <v>5.6</v>
          </cell>
          <cell r="G406">
            <v>1.96</v>
          </cell>
        </row>
        <row r="407">
          <cell r="B407" t="str">
            <v>I2312</v>
          </cell>
          <cell r="C407" t="str">
            <v>ELETRICISTA</v>
          </cell>
          <cell r="D407" t="str">
            <v>H</v>
          </cell>
          <cell r="E407">
            <v>0.35</v>
          </cell>
          <cell r="F407">
            <v>7.2</v>
          </cell>
          <cell r="G407">
            <v>2.52</v>
          </cell>
        </row>
        <row r="408">
          <cell r="B408" t="str">
            <v>GRATIFICAÇÃO DE FUNÇÃO (ELETRICISTA MOTORISTA) DE 10% EM R$</v>
          </cell>
          <cell r="G408">
            <v>0.252</v>
          </cell>
        </row>
        <row r="409">
          <cell r="B409" t="str">
            <v>TOTAL MAO DE OBRA R$</v>
          </cell>
          <cell r="G409">
            <v>4.73</v>
          </cell>
        </row>
        <row r="410">
          <cell r="B410" t="str">
            <v>MATERIAIS</v>
          </cell>
        </row>
        <row r="411">
          <cell r="B411" t="str">
            <v>I8070</v>
          </cell>
          <cell r="C411" t="str">
            <v>ARRUELA QUADRADA 50 x 3mm COM FURO DE 15mm</v>
          </cell>
          <cell r="D411" t="str">
            <v>UN</v>
          </cell>
          <cell r="E411">
            <v>4</v>
          </cell>
          <cell r="F411">
            <v>0.72</v>
          </cell>
          <cell r="G411">
            <v>2.88</v>
          </cell>
        </row>
        <row r="412">
          <cell r="B412" t="str">
            <v>I8071</v>
          </cell>
          <cell r="C412" t="str">
            <v>ARRUELA REDONDA 32 x 3mm COM FURO DE 18mm</v>
          </cell>
          <cell r="D412" t="str">
            <v>UN</v>
          </cell>
          <cell r="E412">
            <v>4</v>
          </cell>
          <cell r="F412">
            <v>0.49</v>
          </cell>
          <cell r="G412">
            <v>1.96</v>
          </cell>
        </row>
        <row r="413">
          <cell r="B413" t="str">
            <v>INSUMO PMC-0004</v>
          </cell>
          <cell r="C413" t="str">
            <v>BRAÇO PARA ILUMINAÇÃO PÚBLICA 1500MM</v>
          </cell>
          <cell r="D413" t="str">
            <v>UN</v>
          </cell>
          <cell r="E413">
            <v>1</v>
          </cell>
          <cell r="F413">
            <v>62.1</v>
          </cell>
          <cell r="G413">
            <v>62.1</v>
          </cell>
        </row>
        <row r="414">
          <cell r="B414" t="str">
            <v>I8079</v>
          </cell>
          <cell r="C414" t="str">
            <v>PARAFUSO CABEÇA QUADRADA M16 x 2 C-350, R-220</v>
          </cell>
          <cell r="D414" t="str">
            <v>UN</v>
          </cell>
          <cell r="E414">
            <v>2</v>
          </cell>
          <cell r="F414">
            <v>6.78</v>
          </cell>
          <cell r="G414">
            <v>13.56</v>
          </cell>
        </row>
        <row r="417">
          <cell r="B417" t="str">
            <v>TOTAL MATERIAIS R$</v>
          </cell>
          <cell r="G417">
            <v>80.5</v>
          </cell>
        </row>
        <row r="418">
          <cell r="B418" t="str">
            <v>EQUIPAMENTOS (CUSTO HORÁRIO)</v>
          </cell>
        </row>
        <row r="419">
          <cell r="B419" t="str">
            <v>COMPOSIÇÃO PMC-001</v>
          </cell>
          <cell r="C419" t="str">
            <v>VEÍCULO COM UM CESTO AÉREO SIMPLES ISOLADO COM ALCANCE ATÉ 13 METROS E PORTA ESCADA, MONTADO SOBRE CAMINHÃO DE CARROCERIA (CHP)</v>
          </cell>
          <cell r="D419" t="str">
            <v>CHP</v>
          </cell>
          <cell r="E419">
            <v>0.35</v>
          </cell>
          <cell r="F419">
            <v>100.06</v>
          </cell>
          <cell r="G419">
            <v>35.02</v>
          </cell>
        </row>
        <row r="420">
          <cell r="B420" t="str">
            <v>TOTAL EQUIPAMENTOS (CUSTO HORÁRIO) R$</v>
          </cell>
          <cell r="G420">
            <v>35.02</v>
          </cell>
        </row>
        <row r="421">
          <cell r="B421" t="str">
            <v>SERVIÇOS</v>
          </cell>
        </row>
        <row r="425">
          <cell r="B425" t="str">
            <v>TOTAL SERVIÇOS R$</v>
          </cell>
          <cell r="G425">
            <v>0</v>
          </cell>
        </row>
        <row r="427">
          <cell r="F427" t="str">
            <v>TOTAL SIMPLES R$</v>
          </cell>
          <cell r="G427">
            <v>120.25</v>
          </cell>
        </row>
        <row r="428">
          <cell r="F428" t="str">
            <v>ENCARGOS SOCIAIS DE 117,01% R$</v>
          </cell>
          <cell r="G428">
            <v>5.53</v>
          </cell>
        </row>
        <row r="429">
          <cell r="F429" t="str">
            <v>BDI R$</v>
          </cell>
          <cell r="G429">
            <v>31.45</v>
          </cell>
        </row>
        <row r="430">
          <cell r="F430" t="str">
            <v>TOTAL GERAL C/ BDI R$</v>
          </cell>
          <cell r="G430">
            <v>157.23</v>
          </cell>
        </row>
        <row r="431">
          <cell r="F431" t="str">
            <v>TOTAL GERAL S/ BDI R$</v>
          </cell>
          <cell r="G431">
            <v>125.77999999999999</v>
          </cell>
        </row>
        <row r="433">
          <cell r="A433" t="str">
            <v>3.5.b</v>
          </cell>
          <cell r="C433" t="str">
            <v>braço de 2000mm (incluindo ferragens)</v>
          </cell>
          <cell r="D433" t="str">
            <v>un</v>
          </cell>
          <cell r="G433">
            <v>182.57</v>
          </cell>
        </row>
        <row r="434">
          <cell r="B434" t="str">
            <v>COMPOSIÇÃO</v>
          </cell>
          <cell r="C434" t="str">
            <v>braço de 2000mm (incluindo ferragens)</v>
          </cell>
        </row>
        <row r="435">
          <cell r="B435" t="str">
            <v>UNIDADE</v>
          </cell>
          <cell r="C435" t="str">
            <v>un</v>
          </cell>
        </row>
        <row r="436">
          <cell r="B436" t="str">
            <v>CÓDIGO</v>
          </cell>
          <cell r="C436" t="str">
            <v>3.5.b</v>
          </cell>
        </row>
        <row r="437">
          <cell r="B437" t="str">
            <v>AUTOR</v>
          </cell>
          <cell r="C437" t="str">
            <v>HÉLIO DELGÁDO</v>
          </cell>
        </row>
        <row r="438">
          <cell r="B438" t="str">
            <v>ULT ATUAL</v>
          </cell>
          <cell r="C438" t="str">
            <v>14/03/2016 (SEINFRA) E OUT/2016 (PREFEITURA) </v>
          </cell>
        </row>
        <row r="439">
          <cell r="B439" t="str">
            <v>TABELA</v>
          </cell>
          <cell r="C439" t="str">
            <v>SEINFRA V024.1 (DESONERADA)/PREFEITURA DE CANINDÉ  </v>
          </cell>
        </row>
        <row r="441">
          <cell r="B441" t="str">
            <v>Código</v>
          </cell>
          <cell r="C441" t="str">
            <v>Descrição</v>
          </cell>
          <cell r="D441" t="str">
            <v>Unidade</v>
          </cell>
          <cell r="E441" t="str">
            <v>Coeficiente</v>
          </cell>
          <cell r="F441" t="str">
            <v>Preço</v>
          </cell>
          <cell r="G441" t="str">
            <v>Total</v>
          </cell>
        </row>
        <row r="442">
          <cell r="B442" t="str">
            <v>MAO DE OBRA</v>
          </cell>
        </row>
        <row r="443">
          <cell r="B443" t="str">
            <v>I0042</v>
          </cell>
          <cell r="C443" t="str">
            <v>AUXILIAR DE ELETRICISTA</v>
          </cell>
          <cell r="D443" t="str">
            <v>H</v>
          </cell>
          <cell r="E443">
            <v>0.6</v>
          </cell>
          <cell r="F443">
            <v>5.6</v>
          </cell>
          <cell r="G443">
            <v>3.36</v>
          </cell>
        </row>
        <row r="444">
          <cell r="B444" t="str">
            <v>I2312</v>
          </cell>
          <cell r="C444" t="str">
            <v>ELETRICISTA</v>
          </cell>
          <cell r="D444" t="str">
            <v>H</v>
          </cell>
          <cell r="E444">
            <v>0.6</v>
          </cell>
          <cell r="F444">
            <v>7.2</v>
          </cell>
          <cell r="G444">
            <v>4.32</v>
          </cell>
        </row>
        <row r="445">
          <cell r="B445" t="str">
            <v>GRATIFICAÇÃO DE FUNÇÃO (ELETRICISTA MOTORISTA) DE 10% EM R$</v>
          </cell>
          <cell r="G445">
            <v>0.43200000000000005</v>
          </cell>
        </row>
        <row r="446">
          <cell r="B446" t="str">
            <v>TOTAL MAO DE OBRA R$</v>
          </cell>
          <cell r="G446">
            <v>8.11</v>
          </cell>
        </row>
        <row r="447">
          <cell r="B447" t="str">
            <v>MATERIAIS</v>
          </cell>
        </row>
        <row r="448">
          <cell r="B448" t="str">
            <v>I8070</v>
          </cell>
          <cell r="C448" t="str">
            <v>ARRUELA QUADRADA 50 x 3mm COM FURO DE 15mm</v>
          </cell>
          <cell r="D448" t="str">
            <v>UN</v>
          </cell>
          <cell r="E448">
            <v>4</v>
          </cell>
          <cell r="F448">
            <v>0.72</v>
          </cell>
          <cell r="G448">
            <v>2.88</v>
          </cell>
        </row>
        <row r="449">
          <cell r="B449" t="str">
            <v>I8071</v>
          </cell>
          <cell r="C449" t="str">
            <v>ARRUELA REDONDA 32 x 3mm COM FURO DE 18mm</v>
          </cell>
          <cell r="D449" t="str">
            <v>UN</v>
          </cell>
          <cell r="E449">
            <v>4</v>
          </cell>
          <cell r="F449">
            <v>0.49</v>
          </cell>
          <cell r="G449">
            <v>1.96</v>
          </cell>
        </row>
        <row r="450">
          <cell r="B450" t="str">
            <v>INSUMO PMC-0005</v>
          </cell>
          <cell r="C450" t="str">
            <v>BRAÇO PARA ILUMINAÇÃO PÚBLICA 2000MM</v>
          </cell>
          <cell r="D450" t="str">
            <v>UN</v>
          </cell>
          <cell r="E450">
            <v>1</v>
          </cell>
          <cell r="F450">
            <v>86.53</v>
          </cell>
          <cell r="G450">
            <v>86.53</v>
          </cell>
        </row>
        <row r="451">
          <cell r="B451" t="str">
            <v>I8079</v>
          </cell>
          <cell r="C451" t="str">
            <v>PARAFUSO CABEÇA QUADRADA M16 x 2 C-350, R-220</v>
          </cell>
          <cell r="D451" t="str">
            <v>UN</v>
          </cell>
          <cell r="E451">
            <v>2</v>
          </cell>
          <cell r="F451">
            <v>6.78</v>
          </cell>
          <cell r="G451">
            <v>13.56</v>
          </cell>
        </row>
        <row r="454">
          <cell r="B454" t="str">
            <v>TOTAL MATERIAIS R$</v>
          </cell>
          <cell r="G454">
            <v>104.93</v>
          </cell>
        </row>
        <row r="455">
          <cell r="B455" t="str">
            <v>EQUIPAMENTOS (CUSTO HORÁRIO)</v>
          </cell>
        </row>
        <row r="456">
          <cell r="B456" t="str">
            <v>COMPOSIÇÃO PMC-001</v>
          </cell>
          <cell r="C456" t="str">
            <v>VEÍCULO COM UM CESTO AÉREO SIMPLES ISOLADO COM ALCANCE ATÉ 13 METROS E PORTA ESCADA, MONTADO SOBRE CAMINHÃO DE CARROCERIA (CHP)</v>
          </cell>
          <cell r="D456" t="str">
            <v>CHP</v>
          </cell>
          <cell r="E456">
            <v>0.6</v>
          </cell>
          <cell r="F456">
            <v>100.06</v>
          </cell>
          <cell r="G456">
            <v>60.04</v>
          </cell>
        </row>
        <row r="457">
          <cell r="B457" t="str">
            <v>TOTAL EQUIPAMENTOS (CUSTO HORÁRIO) R$</v>
          </cell>
          <cell r="G457">
            <v>60.04</v>
          </cell>
        </row>
        <row r="458">
          <cell r="B458" t="str">
            <v>SERVIÇOS</v>
          </cell>
        </row>
        <row r="462">
          <cell r="B462" t="str">
            <v>TOTAL SERVIÇOS R$</v>
          </cell>
          <cell r="G462">
            <v>0</v>
          </cell>
        </row>
        <row r="464">
          <cell r="F464" t="str">
            <v>TOTAL SIMPLES R$</v>
          </cell>
          <cell r="G464">
            <v>173.08</v>
          </cell>
        </row>
        <row r="465">
          <cell r="F465" t="str">
            <v>ENCARGOS SOCIAIS DE 117,01% R$</v>
          </cell>
          <cell r="G465">
            <v>9.49</v>
          </cell>
        </row>
        <row r="466">
          <cell r="F466" t="str">
            <v>BDI R$</v>
          </cell>
          <cell r="G466">
            <v>45.64</v>
          </cell>
        </row>
        <row r="467">
          <cell r="F467" t="str">
            <v>TOTAL GERAL C/ BDI R$</v>
          </cell>
          <cell r="G467">
            <v>228.21</v>
          </cell>
        </row>
        <row r="468">
          <cell r="F468" t="str">
            <v>TOTAL GERAL S/ BDI R$</v>
          </cell>
          <cell r="G468">
            <v>182.57</v>
          </cell>
        </row>
        <row r="470">
          <cell r="A470" t="str">
            <v>3.5.c</v>
          </cell>
          <cell r="C470" t="str">
            <v>braço de 3000mm (incluindo ferragens)</v>
          </cell>
          <cell r="D470" t="str">
            <v>un</v>
          </cell>
          <cell r="G470">
            <v>264.64</v>
          </cell>
        </row>
        <row r="471">
          <cell r="B471" t="str">
            <v>COMPOSIÇÃO</v>
          </cell>
          <cell r="C471" t="str">
            <v>braço de 3000mm (incluindo ferragens)</v>
          </cell>
        </row>
        <row r="472">
          <cell r="B472" t="str">
            <v>UNIDADE</v>
          </cell>
          <cell r="C472" t="str">
            <v>un</v>
          </cell>
        </row>
        <row r="473">
          <cell r="B473" t="str">
            <v>CÓDIGO</v>
          </cell>
          <cell r="C473" t="str">
            <v>3.5.c</v>
          </cell>
        </row>
        <row r="474">
          <cell r="B474" t="str">
            <v>AUTOR</v>
          </cell>
          <cell r="C474" t="str">
            <v>HÉLIO DELGÁDO</v>
          </cell>
        </row>
        <row r="475">
          <cell r="B475" t="str">
            <v>ULT ATUAL</v>
          </cell>
          <cell r="C475" t="str">
            <v>14/03/2016 (SEINFRA) E OUT/2016 (PREFEITURA) </v>
          </cell>
        </row>
        <row r="476">
          <cell r="B476" t="str">
            <v>TABELA</v>
          </cell>
          <cell r="C476" t="str">
            <v>SEINFRA V024.1 (DESONERADA)/PREFEITURA DE CANINDÉ  </v>
          </cell>
        </row>
        <row r="478">
          <cell r="B478" t="str">
            <v>Código</v>
          </cell>
          <cell r="C478" t="str">
            <v>Descrição</v>
          </cell>
          <cell r="D478" t="str">
            <v>Unidade</v>
          </cell>
          <cell r="E478" t="str">
            <v>Coeficiente</v>
          </cell>
          <cell r="F478" t="str">
            <v>Preço</v>
          </cell>
          <cell r="G478" t="str">
            <v>Total</v>
          </cell>
        </row>
        <row r="479">
          <cell r="B479" t="str">
            <v>MAO DE OBRA</v>
          </cell>
        </row>
        <row r="480">
          <cell r="B480" t="str">
            <v>I0042</v>
          </cell>
          <cell r="C480" t="str">
            <v>AUXILIAR DE ELETRICISTA</v>
          </cell>
          <cell r="D480" t="str">
            <v>H</v>
          </cell>
          <cell r="E480">
            <v>0.7</v>
          </cell>
          <cell r="F480">
            <v>5.6</v>
          </cell>
          <cell r="G480">
            <v>3.92</v>
          </cell>
        </row>
        <row r="481">
          <cell r="B481" t="str">
            <v>I2312</v>
          </cell>
          <cell r="C481" t="str">
            <v>ELETRICISTA</v>
          </cell>
          <cell r="D481" t="str">
            <v>H</v>
          </cell>
          <cell r="E481">
            <v>0.7</v>
          </cell>
          <cell r="F481">
            <v>7.2</v>
          </cell>
          <cell r="G481">
            <v>5.04</v>
          </cell>
        </row>
        <row r="482">
          <cell r="B482" t="str">
            <v>GRATIFICAÇÃO DE FUNÇÃO (ELETRICISTA MOTORISTA) DE 10% EM R$</v>
          </cell>
          <cell r="G482">
            <v>0.504</v>
          </cell>
        </row>
        <row r="483">
          <cell r="B483" t="str">
            <v>TOTAL MAO DE OBRA R$</v>
          </cell>
          <cell r="G483">
            <v>9.46</v>
          </cell>
        </row>
        <row r="484">
          <cell r="B484" t="str">
            <v>MATERIAIS</v>
          </cell>
        </row>
        <row r="485">
          <cell r="B485" t="str">
            <v>I8070</v>
          </cell>
          <cell r="C485" t="str">
            <v>ARRUELA QUADRADA 50 x 3mm COM FURO DE 15mm</v>
          </cell>
          <cell r="D485" t="str">
            <v>UN</v>
          </cell>
          <cell r="E485">
            <v>4</v>
          </cell>
          <cell r="F485">
            <v>0.72</v>
          </cell>
          <cell r="G485">
            <v>2.88</v>
          </cell>
        </row>
        <row r="486">
          <cell r="B486" t="str">
            <v>I8071</v>
          </cell>
          <cell r="C486" t="str">
            <v>ARRUELA REDONDA 32 x 3mm COM FURO DE 18mm</v>
          </cell>
          <cell r="D486" t="str">
            <v>UN</v>
          </cell>
          <cell r="E486">
            <v>4</v>
          </cell>
          <cell r="F486">
            <v>0.49</v>
          </cell>
          <cell r="G486">
            <v>1.96</v>
          </cell>
        </row>
        <row r="487">
          <cell r="B487" t="str">
            <v>INSUMO PMC-0006</v>
          </cell>
          <cell r="C487" t="str">
            <v>BRAÇO PARA ILUMINAÇÃO PÚBLICA 3000MM</v>
          </cell>
          <cell r="D487" t="str">
            <v>UN</v>
          </cell>
          <cell r="E487">
            <v>1</v>
          </cell>
          <cell r="F487">
            <v>155.67</v>
          </cell>
          <cell r="G487">
            <v>155.67</v>
          </cell>
        </row>
        <row r="488">
          <cell r="B488" t="str">
            <v>I8079</v>
          </cell>
          <cell r="C488" t="str">
            <v>PARAFUSO CABEÇA QUADRADA M16 x 2 C-350, R-220</v>
          </cell>
          <cell r="D488" t="str">
            <v>UN</v>
          </cell>
          <cell r="E488">
            <v>2</v>
          </cell>
          <cell r="F488">
            <v>6.78</v>
          </cell>
          <cell r="G488">
            <v>13.56</v>
          </cell>
        </row>
        <row r="491">
          <cell r="B491" t="str">
            <v>TOTAL MATERIAIS R$</v>
          </cell>
          <cell r="G491">
            <v>174.07</v>
          </cell>
        </row>
        <row r="492">
          <cell r="B492" t="str">
            <v>EQUIPAMENTOS (CUSTO HORÁRIO)</v>
          </cell>
        </row>
        <row r="493">
          <cell r="B493" t="str">
            <v>COMPOSIÇÃO PMC-001</v>
          </cell>
          <cell r="C493" t="str">
            <v>VEÍCULO COM UM CESTO AÉREO SIMPLES ISOLADO COM ALCANCE ATÉ 13 METROS E PORTA ESCADA, MONTADO SOBRE CAMINHÃO DE CARROCERIA (CHP)</v>
          </cell>
          <cell r="D493" t="str">
            <v>CHP</v>
          </cell>
          <cell r="E493">
            <v>0.7</v>
          </cell>
          <cell r="F493">
            <v>100.06</v>
          </cell>
          <cell r="G493">
            <v>70.04</v>
          </cell>
        </row>
        <row r="494">
          <cell r="B494" t="str">
            <v>TOTAL EQUIPAMENTOS (CUSTO HORÁRIO) R$</v>
          </cell>
          <cell r="G494">
            <v>70.04</v>
          </cell>
        </row>
        <row r="495">
          <cell r="B495" t="str">
            <v>SERVIÇOS</v>
          </cell>
        </row>
        <row r="499">
          <cell r="B499" t="str">
            <v>TOTAL SERVIÇOS R$</v>
          </cell>
          <cell r="G499">
            <v>0</v>
          </cell>
        </row>
        <row r="501">
          <cell r="F501" t="str">
            <v>TOTAL SIMPLES R$</v>
          </cell>
          <cell r="G501">
            <v>253.57</v>
          </cell>
        </row>
        <row r="502">
          <cell r="F502" t="str">
            <v>ENCARGOS SOCIAIS DE 117,01% R$</v>
          </cell>
          <cell r="G502">
            <v>11.07</v>
          </cell>
        </row>
        <row r="503">
          <cell r="F503" t="str">
            <v>BDI R$</v>
          </cell>
          <cell r="G503">
            <v>66.16</v>
          </cell>
        </row>
        <row r="504">
          <cell r="F504" t="str">
            <v>TOTAL GERAL C/ BDI R$</v>
          </cell>
          <cell r="G504">
            <v>330.8</v>
          </cell>
        </row>
        <row r="505">
          <cell r="F505" t="str">
            <v>TOTAL GERAL S/ BDI R$</v>
          </cell>
          <cell r="G505">
            <v>264.64</v>
          </cell>
        </row>
        <row r="507">
          <cell r="A507" t="str">
            <v>3.6.a</v>
          </cell>
          <cell r="C507" t="str">
            <v>Contator termomagnático tripolar, AC 3, até 12A</v>
          </cell>
          <cell r="D507" t="str">
            <v>un</v>
          </cell>
          <cell r="G507">
            <v>174.74</v>
          </cell>
        </row>
        <row r="508">
          <cell r="B508" t="str">
            <v>COMPOSIÇÃO</v>
          </cell>
          <cell r="C508" t="str">
            <v>Contator termomagnático tripolar, AC 3, até 12A</v>
          </cell>
        </row>
        <row r="509">
          <cell r="B509" t="str">
            <v>UNIDADE</v>
          </cell>
          <cell r="C509" t="str">
            <v>un</v>
          </cell>
        </row>
        <row r="510">
          <cell r="B510" t="str">
            <v>CÓDIGO</v>
          </cell>
          <cell r="C510" t="str">
            <v>3.6.a</v>
          </cell>
        </row>
        <row r="511">
          <cell r="B511" t="str">
            <v>AUTOR</v>
          </cell>
          <cell r="C511" t="str">
            <v>HÉLIO DELGÁDO</v>
          </cell>
        </row>
        <row r="512">
          <cell r="B512" t="str">
            <v>ULT ATUAL</v>
          </cell>
          <cell r="C512" t="str">
            <v>08/03/2016 (SEINFRA), 14/11/2016 (SINAPI) E OUT/2016 (PREFEITURA)</v>
          </cell>
        </row>
        <row r="513">
          <cell r="B513" t="str">
            <v>TABELA</v>
          </cell>
          <cell r="C513" t="str">
            <v>SEINFRA V024.1 (DESONERADA)/SINAPI OUT/16 (DESONERADA)/PREFEITURA DE CANINDÉ</v>
          </cell>
        </row>
        <row r="515">
          <cell r="B515" t="str">
            <v>Código</v>
          </cell>
          <cell r="C515" t="str">
            <v>Descrição</v>
          </cell>
          <cell r="D515" t="str">
            <v>Unidade</v>
          </cell>
          <cell r="E515" t="str">
            <v>Coeficiente</v>
          </cell>
          <cell r="F515" t="str">
            <v>Preço</v>
          </cell>
          <cell r="G515" t="str">
            <v>Total</v>
          </cell>
        </row>
        <row r="516">
          <cell r="B516" t="str">
            <v>MAO DE OBRA</v>
          </cell>
        </row>
        <row r="517">
          <cell r="B517" t="str">
            <v>I0042</v>
          </cell>
          <cell r="C517" t="str">
            <v>AUXILIAR DE ELETRICISTA</v>
          </cell>
          <cell r="D517" t="str">
            <v>H</v>
          </cell>
          <cell r="E517">
            <v>0.42</v>
          </cell>
          <cell r="F517">
            <v>5.6</v>
          </cell>
          <cell r="G517">
            <v>2.35</v>
          </cell>
        </row>
        <row r="518">
          <cell r="B518" t="str">
            <v>I2312</v>
          </cell>
          <cell r="C518" t="str">
            <v>ELETRICISTA</v>
          </cell>
          <cell r="D518" t="str">
            <v>H</v>
          </cell>
          <cell r="E518">
            <v>0.42</v>
          </cell>
          <cell r="F518">
            <v>7.2</v>
          </cell>
          <cell r="G518">
            <v>3.02</v>
          </cell>
        </row>
        <row r="519">
          <cell r="B519" t="str">
            <v>GRATIFICAÇÃO DE FUNÇÃO (ELETRICISTA MOTORISTA) DE 10% EM R$</v>
          </cell>
          <cell r="G519">
            <v>0.30200000000000005</v>
          </cell>
        </row>
        <row r="520">
          <cell r="B520" t="str">
            <v>TOTAL MAO DE OBRA R$</v>
          </cell>
          <cell r="G520">
            <v>5.67</v>
          </cell>
        </row>
        <row r="521">
          <cell r="B521" t="str">
            <v>MATERIAIS</v>
          </cell>
        </row>
        <row r="522">
          <cell r="B522">
            <v>1623</v>
          </cell>
          <cell r="C522" t="str">
            <v>CONTATOR TRIPOLAR, CORRENTE DE 12 A, TENSAO NOMINAL DE *500* V, CATEGORIA AC-2 E AC-3</v>
          </cell>
          <cell r="D522" t="str">
            <v>UN</v>
          </cell>
          <cell r="E522">
            <v>1</v>
          </cell>
          <cell r="F522">
            <v>120.41</v>
          </cell>
          <cell r="G522">
            <v>120.41</v>
          </cell>
        </row>
        <row r="528">
          <cell r="B528" t="str">
            <v>TOTAL MATERIAIS R$</v>
          </cell>
          <cell r="G528">
            <v>120.41</v>
          </cell>
        </row>
        <row r="529">
          <cell r="B529" t="str">
            <v>EQUIPAMENTOS (CUSTO HORÁRIO)</v>
          </cell>
        </row>
        <row r="530">
          <cell r="B530" t="str">
            <v>COMPOSIÇÃO PMC-001</v>
          </cell>
          <cell r="C530" t="str">
            <v>VEÍCULO COM UM CESTO AÉREO SIMPLES ISOLADO COM ALCANCE ATÉ 13 METROS E PORTA ESCADA, MONTADO SOBRE CAMINHÃO DE CARROCERIA (CHP)</v>
          </cell>
          <cell r="D530" t="str">
            <v>CHP</v>
          </cell>
          <cell r="E530">
            <v>0.42</v>
          </cell>
          <cell r="F530">
            <v>100.06</v>
          </cell>
          <cell r="G530">
            <v>42.03</v>
          </cell>
        </row>
        <row r="531">
          <cell r="B531" t="str">
            <v>TOTAL EQUIPAMENTOS (CUSTO HORÁRIO) R$</v>
          </cell>
          <cell r="G531">
            <v>42.03</v>
          </cell>
        </row>
        <row r="532">
          <cell r="B532" t="str">
            <v>SERVIÇOS</v>
          </cell>
        </row>
        <row r="536">
          <cell r="B536" t="str">
            <v>TOTAL SERVIÇOS R$</v>
          </cell>
          <cell r="G536">
            <v>0</v>
          </cell>
        </row>
        <row r="538">
          <cell r="F538" t="str">
            <v>TOTAL SIMPLES R$</v>
          </cell>
          <cell r="G538">
            <v>168.11</v>
          </cell>
        </row>
        <row r="539">
          <cell r="F539" t="str">
            <v>ENCARGOS SOCIAIS DE 117,01% R$</v>
          </cell>
          <cell r="G539">
            <v>6.63</v>
          </cell>
        </row>
        <row r="540">
          <cell r="F540" t="str">
            <v>BDI R$</v>
          </cell>
          <cell r="G540">
            <v>43.69</v>
          </cell>
        </row>
        <row r="541">
          <cell r="F541" t="str">
            <v>TOTAL GERAL C/ BDI R$</v>
          </cell>
          <cell r="G541">
            <v>218.43</v>
          </cell>
        </row>
        <row r="542">
          <cell r="F542" t="str">
            <v>TOTAL GERAL S/ BDI R$</v>
          </cell>
          <cell r="G542">
            <v>174.74</v>
          </cell>
        </row>
        <row r="544">
          <cell r="A544" t="str">
            <v>3.6.b</v>
          </cell>
          <cell r="C544" t="str">
            <v>Contator termomagnático tripolar, AC 3, de 13 até 25A</v>
          </cell>
          <cell r="D544" t="str">
            <v>un</v>
          </cell>
          <cell r="G544">
            <v>219.96999999999997</v>
          </cell>
        </row>
        <row r="545">
          <cell r="B545" t="str">
            <v>COMPOSIÇÃO</v>
          </cell>
          <cell r="C545" t="str">
            <v>Contator termomagnático tripolar, AC 3, de 13 até 25A</v>
          </cell>
        </row>
        <row r="546">
          <cell r="B546" t="str">
            <v>UNIDADE</v>
          </cell>
          <cell r="C546" t="str">
            <v>un</v>
          </cell>
        </row>
        <row r="547">
          <cell r="B547" t="str">
            <v>CÓDIGO</v>
          </cell>
          <cell r="C547" t="str">
            <v>3.6.b</v>
          </cell>
        </row>
        <row r="548">
          <cell r="B548" t="str">
            <v>AUTOR</v>
          </cell>
          <cell r="C548" t="str">
            <v>HÉLIO DELGÁDO</v>
          </cell>
        </row>
        <row r="549">
          <cell r="B549" t="str">
            <v>ULT ATUAL</v>
          </cell>
          <cell r="C549" t="str">
            <v>08/03/2016 (SEINFRA), 14/11/2016 (SINAPI) E OUT/2016 (PREFEITURA)</v>
          </cell>
        </row>
        <row r="550">
          <cell r="B550" t="str">
            <v>TABELA</v>
          </cell>
          <cell r="C550" t="str">
            <v>SEINFRA V024.1 (DESONERADA)/SINAPI OUT/16 (DESONERADA)/PREFEITURA DE CANINDÉ</v>
          </cell>
        </row>
        <row r="552">
          <cell r="B552" t="str">
            <v>Código</v>
          </cell>
          <cell r="C552" t="str">
            <v>Descrição</v>
          </cell>
          <cell r="D552" t="str">
            <v>Unidade</v>
          </cell>
          <cell r="E552" t="str">
            <v>Coeficiente</v>
          </cell>
          <cell r="F552" t="str">
            <v>Preço</v>
          </cell>
          <cell r="G552" t="str">
            <v>Total</v>
          </cell>
        </row>
        <row r="553">
          <cell r="B553" t="str">
            <v>MAO DE OBRA</v>
          </cell>
        </row>
        <row r="554">
          <cell r="B554" t="str">
            <v>I0042</v>
          </cell>
          <cell r="C554" t="str">
            <v>AUXILIAR DE ELETRICISTA</v>
          </cell>
          <cell r="D554" t="str">
            <v>H</v>
          </cell>
          <cell r="E554">
            <v>0.42</v>
          </cell>
          <cell r="F554">
            <v>5.6</v>
          </cell>
          <cell r="G554">
            <v>2.35</v>
          </cell>
        </row>
        <row r="555">
          <cell r="B555" t="str">
            <v>I2312</v>
          </cell>
          <cell r="C555" t="str">
            <v>ELETRICISTA</v>
          </cell>
          <cell r="D555" t="str">
            <v>H</v>
          </cell>
          <cell r="E555">
            <v>0.42</v>
          </cell>
          <cell r="F555">
            <v>7.2</v>
          </cell>
          <cell r="G555">
            <v>3.02</v>
          </cell>
        </row>
        <row r="556">
          <cell r="B556" t="str">
            <v>GRATIFICAÇÃO DE FUNÇÃO (ELETRICISTA MOTORISTA) DE 10% EM R$</v>
          </cell>
          <cell r="G556">
            <v>0.30200000000000005</v>
          </cell>
        </row>
        <row r="557">
          <cell r="B557" t="str">
            <v>TOTAL MAO DE OBRA R$</v>
          </cell>
          <cell r="G557">
            <v>5.67</v>
          </cell>
        </row>
        <row r="558">
          <cell r="B558" t="str">
            <v>MATERIAIS</v>
          </cell>
        </row>
        <row r="559">
          <cell r="B559">
            <v>1619</v>
          </cell>
          <cell r="C559" t="str">
            <v>CONTATOR TRIPOLAR, CORRENTE DE 25 A, TENSAO NOMINAL DE *500* V, CATEGORIA AC-2 E AC-3</v>
          </cell>
          <cell r="D559" t="str">
            <v>UN</v>
          </cell>
          <cell r="E559">
            <v>1</v>
          </cell>
          <cell r="F559">
            <v>165.64</v>
          </cell>
          <cell r="G559">
            <v>165.64</v>
          </cell>
        </row>
        <row r="565">
          <cell r="B565" t="str">
            <v>TOTAL MATERIAIS R$</v>
          </cell>
          <cell r="G565">
            <v>165.64</v>
          </cell>
        </row>
        <row r="566">
          <cell r="B566" t="str">
            <v>EQUIPAMENTOS (CUSTO HORÁRIO)</v>
          </cell>
        </row>
        <row r="567">
          <cell r="B567" t="str">
            <v>COMPOSIÇÃO PMC-001</v>
          </cell>
          <cell r="C567" t="str">
            <v>VEÍCULO COM UM CESTO AÉREO SIMPLES ISOLADO COM ALCANCE ATÉ 13 METROS E PORTA ESCADA, MONTADO SOBRE CAMINHÃO DE CARROCERIA (CHP)</v>
          </cell>
          <cell r="D567" t="str">
            <v>CHP</v>
          </cell>
          <cell r="E567">
            <v>0.42</v>
          </cell>
          <cell r="F567">
            <v>100.06</v>
          </cell>
          <cell r="G567">
            <v>42.03</v>
          </cell>
        </row>
        <row r="568">
          <cell r="B568" t="str">
            <v>TOTAL EQUIPAMENTOS (CUSTO HORÁRIO) R$</v>
          </cell>
          <cell r="G568">
            <v>42.03</v>
          </cell>
        </row>
        <row r="569">
          <cell r="B569" t="str">
            <v>SERVIÇOS</v>
          </cell>
        </row>
        <row r="573">
          <cell r="B573" t="str">
            <v>TOTAL SERVIÇOS R$</v>
          </cell>
          <cell r="G573">
            <v>0</v>
          </cell>
        </row>
        <row r="575">
          <cell r="F575" t="str">
            <v>TOTAL SIMPLES R$</v>
          </cell>
          <cell r="G575">
            <v>213.33999999999997</v>
          </cell>
        </row>
        <row r="576">
          <cell r="F576" t="str">
            <v>ENCARGOS SOCIAIS DE 117,01% R$</v>
          </cell>
          <cell r="G576">
            <v>6.63</v>
          </cell>
        </row>
        <row r="577">
          <cell r="F577" t="str">
            <v>BDI R$</v>
          </cell>
          <cell r="G577">
            <v>54.99</v>
          </cell>
        </row>
        <row r="578">
          <cell r="F578" t="str">
            <v>TOTAL GERAL C/ BDI R$</v>
          </cell>
          <cell r="G578">
            <v>274.96</v>
          </cell>
        </row>
        <row r="579">
          <cell r="F579" t="str">
            <v>TOTAL GERAL S/ BDI R$</v>
          </cell>
          <cell r="G579">
            <v>219.96999999999997</v>
          </cell>
        </row>
        <row r="581">
          <cell r="A581" t="str">
            <v>3.6.c</v>
          </cell>
          <cell r="C581" t="str">
            <v>Contator termomagnático tripolar, AC 3, de 26. até 32A</v>
          </cell>
          <cell r="D581" t="str">
            <v>un</v>
          </cell>
          <cell r="G581">
            <v>310.69</v>
          </cell>
        </row>
        <row r="582">
          <cell r="B582" t="str">
            <v>COMPOSIÇÃO</v>
          </cell>
          <cell r="C582" t="str">
            <v>Contator termomagnático tripolar, AC 3, de 26. até 32A</v>
          </cell>
        </row>
        <row r="583">
          <cell r="B583" t="str">
            <v>UNIDADE</v>
          </cell>
          <cell r="C583" t="str">
            <v>un</v>
          </cell>
        </row>
        <row r="584">
          <cell r="B584" t="str">
            <v>CÓDIGO</v>
          </cell>
          <cell r="C584" t="str">
            <v>3.6.c</v>
          </cell>
        </row>
        <row r="585">
          <cell r="B585" t="str">
            <v>AUTOR</v>
          </cell>
          <cell r="C585" t="str">
            <v>HÉLIO DELGÁDO</v>
          </cell>
        </row>
        <row r="586">
          <cell r="B586" t="str">
            <v>ULT ATUAL</v>
          </cell>
          <cell r="C586" t="str">
            <v>08/03/2016 (SEINFRA), 14/11/2016 (SINAPI) E OUT/2016 (PREFEITURA)</v>
          </cell>
        </row>
        <row r="587">
          <cell r="B587" t="str">
            <v>TABELA</v>
          </cell>
          <cell r="C587" t="str">
            <v>SEINFRA V024.1 (DESONERADA)/SINAPI OUT/16 (DESONERADA)/PREFEITURA DE CANINDÉ</v>
          </cell>
        </row>
        <row r="589">
          <cell r="B589" t="str">
            <v>Código</v>
          </cell>
          <cell r="C589" t="str">
            <v>Descrição</v>
          </cell>
          <cell r="D589" t="str">
            <v>Unidade</v>
          </cell>
          <cell r="E589" t="str">
            <v>Coeficiente</v>
          </cell>
          <cell r="F589" t="str">
            <v>Preço</v>
          </cell>
          <cell r="G589" t="str">
            <v>Total</v>
          </cell>
        </row>
        <row r="590">
          <cell r="B590" t="str">
            <v>MAO DE OBRA</v>
          </cell>
        </row>
        <row r="591">
          <cell r="B591" t="str">
            <v>I0042</v>
          </cell>
          <cell r="C591" t="str">
            <v>AUXILIAR DE ELETRICISTA</v>
          </cell>
          <cell r="D591" t="str">
            <v>H</v>
          </cell>
          <cell r="E591">
            <v>0.42</v>
          </cell>
          <cell r="F591">
            <v>5.6</v>
          </cell>
          <cell r="G591">
            <v>2.35</v>
          </cell>
        </row>
        <row r="592">
          <cell r="B592" t="str">
            <v>I2312</v>
          </cell>
          <cell r="C592" t="str">
            <v>ELETRICISTA</v>
          </cell>
          <cell r="D592" t="str">
            <v>H</v>
          </cell>
          <cell r="E592">
            <v>0.42</v>
          </cell>
          <cell r="F592">
            <v>7.2</v>
          </cell>
          <cell r="G592">
            <v>3.02</v>
          </cell>
        </row>
        <row r="593">
          <cell r="B593" t="str">
            <v>GRATIFICAÇÃO DE FUNÇÃO (ELETRICISTA MOTORISTA) DE 10% EM R$</v>
          </cell>
          <cell r="G593">
            <v>0.30200000000000005</v>
          </cell>
        </row>
        <row r="594">
          <cell r="B594" t="str">
            <v>TOTAL MAO DE OBRA R$</v>
          </cell>
          <cell r="G594">
            <v>5.67</v>
          </cell>
        </row>
        <row r="595">
          <cell r="B595" t="str">
            <v>MATERIAIS</v>
          </cell>
        </row>
        <row r="596">
          <cell r="B596">
            <v>1614</v>
          </cell>
          <cell r="C596" t="str">
            <v>CONTATOR TRIPOLAR, CORRENTE DE 32 A, TENSAO NOMINAL DE *500* V, CATEGORIA AC-2 E AC-3</v>
          </cell>
          <cell r="D596" t="str">
            <v>UN</v>
          </cell>
          <cell r="E596">
            <v>1</v>
          </cell>
          <cell r="F596">
            <v>256.36</v>
          </cell>
          <cell r="G596">
            <v>256.36</v>
          </cell>
        </row>
        <row r="602">
          <cell r="B602" t="str">
            <v>TOTAL MATERIAIS R$</v>
          </cell>
          <cell r="G602">
            <v>256.36</v>
          </cell>
        </row>
        <row r="603">
          <cell r="B603" t="str">
            <v>EQUIPAMENTOS (CUSTO HORÁRIO)</v>
          </cell>
        </row>
        <row r="604">
          <cell r="B604" t="str">
            <v>COMPOSIÇÃO PMC-001</v>
          </cell>
          <cell r="C604" t="str">
            <v>VEÍCULO COM UM CESTO AÉREO SIMPLES ISOLADO COM ALCANCE ATÉ 13 METROS E PORTA ESCADA, MONTADO SOBRE CAMINHÃO DE CARROCERIA (CHP)</v>
          </cell>
          <cell r="D604" t="str">
            <v>CHP</v>
          </cell>
          <cell r="E604">
            <v>0.42</v>
          </cell>
          <cell r="F604">
            <v>100.06</v>
          </cell>
          <cell r="G604">
            <v>42.03</v>
          </cell>
        </row>
        <row r="605">
          <cell r="B605" t="str">
            <v>TOTAL EQUIPAMENTOS (CUSTO HORÁRIO) R$</v>
          </cell>
          <cell r="G605">
            <v>42.03</v>
          </cell>
        </row>
        <row r="606">
          <cell r="B606" t="str">
            <v>SERVIÇOS</v>
          </cell>
        </row>
        <row r="610">
          <cell r="B610" t="str">
            <v>TOTAL SERVIÇOS R$</v>
          </cell>
          <cell r="G610">
            <v>0</v>
          </cell>
        </row>
        <row r="612">
          <cell r="F612" t="str">
            <v>TOTAL SIMPLES R$</v>
          </cell>
          <cell r="G612">
            <v>304.06000000000006</v>
          </cell>
        </row>
        <row r="613">
          <cell r="F613" t="str">
            <v>ENCARGOS SOCIAIS DE 117,01% R$</v>
          </cell>
          <cell r="G613">
            <v>6.63</v>
          </cell>
        </row>
        <row r="614">
          <cell r="F614" t="str">
            <v>BDI R$</v>
          </cell>
          <cell r="G614">
            <v>77.67</v>
          </cell>
        </row>
        <row r="615">
          <cell r="F615" t="str">
            <v>TOTAL GERAL C/ BDI R$</v>
          </cell>
          <cell r="G615">
            <v>388.36</v>
          </cell>
        </row>
        <row r="616">
          <cell r="F616" t="str">
            <v>TOTAL GERAL S/ BDI R$</v>
          </cell>
          <cell r="G616">
            <v>310.69</v>
          </cell>
        </row>
        <row r="618">
          <cell r="A618" t="str">
            <v>3.6.d</v>
          </cell>
          <cell r="C618" t="str">
            <v>Contator termomagnático tripolar, AC 3, de 33 até 45A</v>
          </cell>
          <cell r="D618" t="str">
            <v>un</v>
          </cell>
          <cell r="G618">
            <v>512.8299999999999</v>
          </cell>
        </row>
        <row r="619">
          <cell r="B619" t="str">
            <v>COMPOSIÇÃO</v>
          </cell>
          <cell r="C619" t="str">
            <v>Contator termomagnático tripolar, AC 3, de 33 até 45A</v>
          </cell>
        </row>
        <row r="620">
          <cell r="B620" t="str">
            <v>UNIDADE</v>
          </cell>
          <cell r="C620" t="str">
            <v>un</v>
          </cell>
        </row>
        <row r="621">
          <cell r="B621" t="str">
            <v>CÓDIGO</v>
          </cell>
          <cell r="C621" t="str">
            <v>3.6.d</v>
          </cell>
        </row>
        <row r="622">
          <cell r="B622" t="str">
            <v>AUTOR</v>
          </cell>
          <cell r="C622" t="str">
            <v>HÉLIO DELGÁDO</v>
          </cell>
        </row>
        <row r="623">
          <cell r="B623" t="str">
            <v>ULT ATUAL</v>
          </cell>
          <cell r="C623" t="str">
            <v>08/03/2016 (SEINFRA), 14/11/2016 (SINAPI) E OUT/2016 (PREFEITURA)</v>
          </cell>
        </row>
        <row r="624">
          <cell r="B624" t="str">
            <v>TABELA</v>
          </cell>
          <cell r="C624" t="str">
            <v>SEINFRA V024.1 (DESONERADA)/SINAPI OUT/16 (DESONERADA)/PREFEITURA DE CANINDÉ</v>
          </cell>
        </row>
        <row r="626">
          <cell r="B626" t="str">
            <v>Código</v>
          </cell>
          <cell r="C626" t="str">
            <v>Descrição</v>
          </cell>
          <cell r="D626" t="str">
            <v>Unidade</v>
          </cell>
          <cell r="E626" t="str">
            <v>Coeficiente</v>
          </cell>
          <cell r="F626" t="str">
            <v>Preço</v>
          </cell>
          <cell r="G626" t="str">
            <v>Total</v>
          </cell>
        </row>
        <row r="627">
          <cell r="B627" t="str">
            <v>MAO DE OBRA</v>
          </cell>
        </row>
        <row r="628">
          <cell r="B628" t="str">
            <v>I0042</v>
          </cell>
          <cell r="C628" t="str">
            <v>AUXILIAR DE ELETRICISTA</v>
          </cell>
          <cell r="D628" t="str">
            <v>H</v>
          </cell>
          <cell r="E628">
            <v>0.42</v>
          </cell>
          <cell r="F628">
            <v>5.6</v>
          </cell>
          <cell r="G628">
            <v>2.35</v>
          </cell>
        </row>
        <row r="629">
          <cell r="B629" t="str">
            <v>I2312</v>
          </cell>
          <cell r="C629" t="str">
            <v>ELETRICISTA</v>
          </cell>
          <cell r="D629" t="str">
            <v>H</v>
          </cell>
          <cell r="E629">
            <v>0.42</v>
          </cell>
          <cell r="F629">
            <v>7.2</v>
          </cell>
          <cell r="G629">
            <v>3.02</v>
          </cell>
        </row>
        <row r="630">
          <cell r="B630" t="str">
            <v>GRATIFICAÇÃO DE FUNÇÃO (ELETRICISTA MOTORISTA) DE 10% EM R$</v>
          </cell>
          <cell r="G630">
            <v>0.30200000000000005</v>
          </cell>
        </row>
        <row r="631">
          <cell r="B631" t="str">
            <v>TOTAL MAO DE OBRA R$</v>
          </cell>
          <cell r="G631">
            <v>5.67</v>
          </cell>
        </row>
        <row r="632">
          <cell r="B632" t="str">
            <v>MATERIAIS</v>
          </cell>
        </row>
        <row r="633">
          <cell r="B633">
            <v>1621</v>
          </cell>
          <cell r="C633" t="str">
            <v>CONTATOR TRIPOLAR, CORRENTE DE 45 A, TENSAO NOMINAL DE *500* V, CATEGORIA AC-2 E AC-3</v>
          </cell>
          <cell r="D633" t="str">
            <v>UN</v>
          </cell>
          <cell r="E633">
            <v>1</v>
          </cell>
          <cell r="F633">
            <v>458.5</v>
          </cell>
          <cell r="G633">
            <v>458.5</v>
          </cell>
        </row>
        <row r="639">
          <cell r="B639" t="str">
            <v>TOTAL MATERIAIS R$</v>
          </cell>
          <cell r="G639">
            <v>458.5</v>
          </cell>
        </row>
        <row r="640">
          <cell r="B640" t="str">
            <v>EQUIPAMENTOS (CUSTO HORÁRIO)</v>
          </cell>
        </row>
        <row r="641">
          <cell r="B641" t="str">
            <v>COMPOSIÇÃO PMC-001</v>
          </cell>
          <cell r="C641" t="str">
            <v>VEÍCULO COM UM CESTO AÉREO SIMPLES ISOLADO COM ALCANCE ATÉ 13 METROS E PORTA ESCADA, MONTADO SOBRE CAMINHÃO DE CARROCERIA (CHP)</v>
          </cell>
          <cell r="D641" t="str">
            <v>CHP</v>
          </cell>
          <cell r="E641">
            <v>0.42</v>
          </cell>
          <cell r="F641">
            <v>100.06</v>
          </cell>
          <cell r="G641">
            <v>42.03</v>
          </cell>
        </row>
        <row r="642">
          <cell r="B642" t="str">
            <v>TOTAL EQUIPAMENTOS (CUSTO HORÁRIO) R$</v>
          </cell>
          <cell r="G642">
            <v>42.03</v>
          </cell>
        </row>
        <row r="643">
          <cell r="B643" t="str">
            <v>SERVIÇOS</v>
          </cell>
        </row>
        <row r="647">
          <cell r="B647" t="str">
            <v>TOTAL SERVIÇOS R$</v>
          </cell>
          <cell r="G647">
            <v>0</v>
          </cell>
        </row>
        <row r="649">
          <cell r="F649" t="str">
            <v>TOTAL SIMPLES R$</v>
          </cell>
          <cell r="G649">
            <v>506.20000000000005</v>
          </cell>
        </row>
        <row r="650">
          <cell r="F650" t="str">
            <v>ENCARGOS SOCIAIS DE 117,01% R$</v>
          </cell>
          <cell r="G650">
            <v>6.63</v>
          </cell>
        </row>
        <row r="651">
          <cell r="F651" t="str">
            <v>BDI R$</v>
          </cell>
          <cell r="G651">
            <v>128.21</v>
          </cell>
        </row>
        <row r="652">
          <cell r="F652" t="str">
            <v>TOTAL GERAL C/ BDI R$</v>
          </cell>
          <cell r="G652">
            <v>641.04</v>
          </cell>
        </row>
        <row r="653">
          <cell r="F653" t="str">
            <v>TOTAL GERAL S/ BDI R$</v>
          </cell>
          <cell r="G653">
            <v>512.8299999999999</v>
          </cell>
        </row>
        <row r="655">
          <cell r="A655" t="str">
            <v>3.6.e</v>
          </cell>
          <cell r="C655" t="str">
            <v>Contator termomagnático tripolar, AC 3, de 46 até 75A</v>
          </cell>
          <cell r="D655" t="str">
            <v>un</v>
          </cell>
          <cell r="G655">
            <v>915.3100000000001</v>
          </cell>
        </row>
        <row r="656">
          <cell r="B656" t="str">
            <v>COMPOSIÇÃO</v>
          </cell>
          <cell r="C656" t="str">
            <v>Contator termomagnático tripolar, AC 3, de 46 até 75A</v>
          </cell>
        </row>
        <row r="657">
          <cell r="B657" t="str">
            <v>UNIDADE</v>
          </cell>
          <cell r="C657" t="str">
            <v>un</v>
          </cell>
        </row>
        <row r="658">
          <cell r="B658" t="str">
            <v>CÓDIGO</v>
          </cell>
          <cell r="C658" t="str">
            <v>3.6.e</v>
          </cell>
        </row>
        <row r="659">
          <cell r="B659" t="str">
            <v>AUTOR</v>
          </cell>
          <cell r="C659" t="str">
            <v>HÉLIO DELGÁDO</v>
          </cell>
        </row>
        <row r="660">
          <cell r="B660" t="str">
            <v>ULT ATUAL</v>
          </cell>
          <cell r="C660" t="str">
            <v>08/03/2016 (SEINFRA), 14/11/2016 (SINAPI) E OUT/2016 (PREFEITURA)</v>
          </cell>
        </row>
        <row r="661">
          <cell r="B661" t="str">
            <v>TABELA</v>
          </cell>
          <cell r="C661" t="str">
            <v>SEINFRA V024.1 (DESONERADA)/SINAPI OUT/16 (DESONERADA)/PREFEITURA DE CANINDÉ</v>
          </cell>
        </row>
        <row r="663">
          <cell r="B663" t="str">
            <v>Código</v>
          </cell>
          <cell r="C663" t="str">
            <v>Descrição</v>
          </cell>
          <cell r="D663" t="str">
            <v>Unidade</v>
          </cell>
          <cell r="E663" t="str">
            <v>Coeficiente</v>
          </cell>
          <cell r="F663" t="str">
            <v>Preço</v>
          </cell>
          <cell r="G663" t="str">
            <v>Total</v>
          </cell>
        </row>
        <row r="664">
          <cell r="B664" t="str">
            <v>MAO DE OBRA</v>
          </cell>
        </row>
        <row r="665">
          <cell r="B665" t="str">
            <v>I0042</v>
          </cell>
          <cell r="C665" t="str">
            <v>AUXILIAR DE ELETRICISTA</v>
          </cell>
          <cell r="D665" t="str">
            <v>H</v>
          </cell>
          <cell r="E665">
            <v>0.42</v>
          </cell>
          <cell r="F665">
            <v>5.6</v>
          </cell>
          <cell r="G665">
            <v>2.35</v>
          </cell>
        </row>
        <row r="666">
          <cell r="B666" t="str">
            <v>I2312</v>
          </cell>
          <cell r="C666" t="str">
            <v>ELETRICISTA</v>
          </cell>
          <cell r="D666" t="str">
            <v>H</v>
          </cell>
          <cell r="E666">
            <v>0.42</v>
          </cell>
          <cell r="F666">
            <v>7.2</v>
          </cell>
          <cell r="G666">
            <v>3.02</v>
          </cell>
        </row>
        <row r="667">
          <cell r="B667" t="str">
            <v>GRATIFICAÇÃO DE FUNÇÃO (ELETRICISTA MOTORISTA) DE 10% EM R$</v>
          </cell>
          <cell r="G667">
            <v>0.30200000000000005</v>
          </cell>
        </row>
        <row r="668">
          <cell r="B668" t="str">
            <v>TOTAL MAO DE OBRA R$</v>
          </cell>
          <cell r="G668">
            <v>5.67</v>
          </cell>
        </row>
        <row r="669">
          <cell r="B669" t="str">
            <v>MATERIAIS</v>
          </cell>
        </row>
        <row r="670">
          <cell r="B670">
            <v>1615</v>
          </cell>
          <cell r="C670" t="str">
            <v>CONTATOR TRIPOLAR, CORRENTE DE 75 A, TENSAO NOMINAL DE *500* V, CATEGORIA AC-2 E AC-3</v>
          </cell>
          <cell r="D670" t="str">
            <v>UN</v>
          </cell>
          <cell r="E670">
            <v>1</v>
          </cell>
          <cell r="F670">
            <v>860.98</v>
          </cell>
          <cell r="G670">
            <v>860.98</v>
          </cell>
        </row>
        <row r="676">
          <cell r="B676" t="str">
            <v>TOTAL MATERIAIS R$</v>
          </cell>
          <cell r="G676">
            <v>860.98</v>
          </cell>
        </row>
        <row r="677">
          <cell r="B677" t="str">
            <v>EQUIPAMENTOS (CUSTO HORÁRIO)</v>
          </cell>
        </row>
        <row r="678">
          <cell r="B678" t="str">
            <v>COMPOSIÇÃO PMC-001</v>
          </cell>
          <cell r="C678" t="str">
            <v>VEÍCULO COM UM CESTO AÉREO SIMPLES ISOLADO COM ALCANCE ATÉ 13 METROS E PORTA ESCADA, MONTADO SOBRE CAMINHÃO DE CARROCERIA (CHP)</v>
          </cell>
          <cell r="D678" t="str">
            <v>CHP</v>
          </cell>
          <cell r="E678">
            <v>0.42</v>
          </cell>
          <cell r="F678">
            <v>100.06</v>
          </cell>
          <cell r="G678">
            <v>42.03</v>
          </cell>
        </row>
        <row r="679">
          <cell r="B679" t="str">
            <v>TOTAL EQUIPAMENTOS (CUSTO HORÁRIO) R$</v>
          </cell>
          <cell r="G679">
            <v>42.03</v>
          </cell>
        </row>
        <row r="680">
          <cell r="B680" t="str">
            <v>SERVIÇOS</v>
          </cell>
        </row>
        <row r="684">
          <cell r="B684" t="str">
            <v>TOTAL SERVIÇOS R$</v>
          </cell>
          <cell r="G684">
            <v>0</v>
          </cell>
        </row>
        <row r="686">
          <cell r="F686" t="str">
            <v>TOTAL SIMPLES R$</v>
          </cell>
          <cell r="G686">
            <v>908.68</v>
          </cell>
        </row>
        <row r="687">
          <cell r="F687" t="str">
            <v>ENCARGOS SOCIAIS DE 117,01% R$</v>
          </cell>
          <cell r="G687">
            <v>6.63</v>
          </cell>
        </row>
        <row r="688">
          <cell r="F688" t="str">
            <v>BDI R$</v>
          </cell>
          <cell r="G688">
            <v>228.83</v>
          </cell>
        </row>
        <row r="689">
          <cell r="F689" t="str">
            <v>TOTAL GERAL C/ BDI R$</v>
          </cell>
          <cell r="G689">
            <v>1144.14</v>
          </cell>
        </row>
        <row r="690">
          <cell r="F690" t="str">
            <v>TOTAL GERAL S/ BDI R$</v>
          </cell>
          <cell r="G690">
            <v>915.3100000000001</v>
          </cell>
        </row>
        <row r="692">
          <cell r="A692" t="str">
            <v>3.7.a</v>
          </cell>
          <cell r="C692" t="str">
            <v>De 2,5mm2</v>
          </cell>
          <cell r="D692" t="str">
            <v>m</v>
          </cell>
          <cell r="G692">
            <v>2.88</v>
          </cell>
        </row>
        <row r="693">
          <cell r="B693" t="str">
            <v>COMPOSIÇÃO</v>
          </cell>
          <cell r="C693" t="str">
            <v>De 2,5mm2</v>
          </cell>
        </row>
        <row r="694">
          <cell r="B694" t="str">
            <v>UNIDADE</v>
          </cell>
          <cell r="C694" t="str">
            <v>m</v>
          </cell>
        </row>
        <row r="695">
          <cell r="B695" t="str">
            <v>CÓDIGO</v>
          </cell>
          <cell r="C695" t="str">
            <v>3.7.a</v>
          </cell>
        </row>
        <row r="696">
          <cell r="B696" t="str">
            <v>AUTOR</v>
          </cell>
          <cell r="C696" t="str">
            <v>HÉLIO DELGÁDO</v>
          </cell>
        </row>
        <row r="697">
          <cell r="B697" t="str">
            <v>ULT ATUAL</v>
          </cell>
          <cell r="C697" t="str">
            <v>14/03/2016 (SEINFRA) E OUT/2016 (PREFEITURA)</v>
          </cell>
        </row>
        <row r="698">
          <cell r="B698" t="str">
            <v>TABELA</v>
          </cell>
          <cell r="C698" t="str">
            <v>SEINFRA V024.1 (DESONERADA)/PREFEITURA DE CANINDÉ  </v>
          </cell>
        </row>
        <row r="700">
          <cell r="B700" t="str">
            <v>Código</v>
          </cell>
          <cell r="C700" t="str">
            <v>Descrição</v>
          </cell>
          <cell r="D700" t="str">
            <v>Unidade</v>
          </cell>
          <cell r="E700" t="str">
            <v>Coeficiente</v>
          </cell>
          <cell r="F700" t="str">
            <v>Preço</v>
          </cell>
          <cell r="G700" t="str">
            <v>Total</v>
          </cell>
        </row>
        <row r="701">
          <cell r="B701" t="str">
            <v>MAO DE OBRA</v>
          </cell>
        </row>
        <row r="702">
          <cell r="B702" t="str">
            <v>I0042</v>
          </cell>
          <cell r="C702" t="str">
            <v>AUXILIAR DE ELETRICISTA</v>
          </cell>
          <cell r="D702" t="str">
            <v>H</v>
          </cell>
          <cell r="E702">
            <v>0.01</v>
          </cell>
          <cell r="F702">
            <v>5.6</v>
          </cell>
          <cell r="G702">
            <v>0.06</v>
          </cell>
        </row>
        <row r="703">
          <cell r="B703" t="str">
            <v>I2312</v>
          </cell>
          <cell r="C703" t="str">
            <v>ELETRICISTA</v>
          </cell>
          <cell r="D703" t="str">
            <v>H</v>
          </cell>
          <cell r="E703">
            <v>0.01</v>
          </cell>
          <cell r="F703">
            <v>7.2</v>
          </cell>
          <cell r="G703">
            <v>0.07</v>
          </cell>
        </row>
        <row r="704">
          <cell r="B704" t="str">
            <v>GRATIFICAÇÃO DE FUNÇÃO (ELETRICISTA MOTORISTA) DE 10% EM R$</v>
          </cell>
          <cell r="G704">
            <v>0.007000000000000001</v>
          </cell>
        </row>
        <row r="705">
          <cell r="B705" t="str">
            <v>TOTAL MAO DE OBRA R$</v>
          </cell>
          <cell r="G705">
            <v>0.14</v>
          </cell>
        </row>
        <row r="706">
          <cell r="B706" t="str">
            <v>MATERIAIS</v>
          </cell>
        </row>
        <row r="707">
          <cell r="B707" t="str">
            <v>I8229</v>
          </cell>
          <cell r="C707" t="str">
            <v>CABO EM PVC 1000V 2,5 mm²</v>
          </cell>
          <cell r="D707" t="str">
            <v>MT</v>
          </cell>
          <cell r="E707">
            <v>1.02</v>
          </cell>
          <cell r="F707">
            <v>1.55</v>
          </cell>
          <cell r="G707">
            <v>1.58</v>
          </cell>
        </row>
        <row r="713">
          <cell r="B713" t="str">
            <v>TOTAL MATERIAIS R$</v>
          </cell>
          <cell r="G713">
            <v>1.58</v>
          </cell>
        </row>
        <row r="714">
          <cell r="B714" t="str">
            <v>EQUIPAMENTOS (CUSTO HORÁRIO)</v>
          </cell>
        </row>
        <row r="715">
          <cell r="B715" t="str">
            <v>COMPOSIÇÃO PMC-001</v>
          </cell>
          <cell r="C715" t="str">
            <v>VEÍCULO COM UM CESTO AÉREO SIMPLES ISOLADO COM ALCANCE ATÉ 13 METROS E PORTA ESCADA, MONTADO SOBRE CAMINHÃO DE CARROCERIA (CHP)</v>
          </cell>
          <cell r="D715" t="str">
            <v>CHP</v>
          </cell>
          <cell r="E715">
            <v>0.01</v>
          </cell>
          <cell r="F715">
            <v>100.06</v>
          </cell>
          <cell r="G715">
            <v>1</v>
          </cell>
        </row>
        <row r="716">
          <cell r="B716" t="str">
            <v>TOTAL EQUIPAMENTOS (CUSTO HORÁRIO) R$</v>
          </cell>
          <cell r="G716">
            <v>1</v>
          </cell>
        </row>
        <row r="717">
          <cell r="B717" t="str">
            <v>SERVIÇOS</v>
          </cell>
        </row>
        <row r="721">
          <cell r="B721" t="str">
            <v>TOTAL SERVIÇOS R$</v>
          </cell>
          <cell r="G721">
            <v>0</v>
          </cell>
        </row>
        <row r="723">
          <cell r="F723" t="str">
            <v>TOTAL SIMPLES R$</v>
          </cell>
          <cell r="G723">
            <v>2.72</v>
          </cell>
        </row>
        <row r="724">
          <cell r="F724" t="str">
            <v>ENCARGOS SOCIAIS DE 117,01% R$</v>
          </cell>
          <cell r="G724">
            <v>0.16</v>
          </cell>
        </row>
        <row r="725">
          <cell r="F725" t="str">
            <v>BDI R$</v>
          </cell>
          <cell r="G725">
            <v>0.72</v>
          </cell>
        </row>
        <row r="726">
          <cell r="F726" t="str">
            <v>TOTAL GERAL C/ BDI R$</v>
          </cell>
          <cell r="G726">
            <v>3.6</v>
          </cell>
        </row>
        <row r="727">
          <cell r="F727" t="str">
            <v>TOTAL GERAL S/ BDI R$</v>
          </cell>
          <cell r="G727">
            <v>2.88</v>
          </cell>
        </row>
        <row r="729">
          <cell r="A729" t="str">
            <v>3.7.b</v>
          </cell>
          <cell r="C729" t="str">
            <v>De 4,0mm2</v>
          </cell>
          <cell r="D729" t="str">
            <v>m</v>
          </cell>
          <cell r="G729">
            <v>4.13</v>
          </cell>
        </row>
        <row r="730">
          <cell r="B730" t="str">
            <v>COMPOSIÇÃO</v>
          </cell>
          <cell r="C730" t="str">
            <v>De 4,0mm2</v>
          </cell>
        </row>
        <row r="731">
          <cell r="B731" t="str">
            <v>UNIDADE</v>
          </cell>
          <cell r="C731" t="str">
            <v>m</v>
          </cell>
        </row>
        <row r="732">
          <cell r="B732" t="str">
            <v>CÓDIGO</v>
          </cell>
          <cell r="C732" t="str">
            <v>3.7.b</v>
          </cell>
        </row>
        <row r="733">
          <cell r="B733" t="str">
            <v>AUTOR</v>
          </cell>
          <cell r="C733" t="str">
            <v>HÉLIO DELGÁDO</v>
          </cell>
        </row>
        <row r="734">
          <cell r="B734" t="str">
            <v>ULT ATUAL</v>
          </cell>
          <cell r="C734" t="str">
            <v>14/03/2016 (SEINFRA) E OUT/2016 (PREFEITURA)</v>
          </cell>
        </row>
        <row r="735">
          <cell r="B735" t="str">
            <v>TABELA</v>
          </cell>
          <cell r="C735" t="str">
            <v>SEINFRA V024.1 (DESONERADA)/PREFEITURA DE CANINDÉ  </v>
          </cell>
        </row>
        <row r="737">
          <cell r="B737" t="str">
            <v>Código</v>
          </cell>
          <cell r="C737" t="str">
            <v>Descrição</v>
          </cell>
          <cell r="D737" t="str">
            <v>Unidade</v>
          </cell>
          <cell r="E737" t="str">
            <v>Coeficiente</v>
          </cell>
          <cell r="F737" t="str">
            <v>Preço</v>
          </cell>
          <cell r="G737" t="str">
            <v>Total</v>
          </cell>
        </row>
        <row r="738">
          <cell r="B738" t="str">
            <v>MAO DE OBRA</v>
          </cell>
        </row>
        <row r="739">
          <cell r="B739" t="str">
            <v>I0042</v>
          </cell>
          <cell r="C739" t="str">
            <v>AUXILIAR DE ELETRICISTA</v>
          </cell>
          <cell r="D739" t="str">
            <v>H</v>
          </cell>
          <cell r="E739">
            <v>0.01</v>
          </cell>
          <cell r="F739">
            <v>5.6</v>
          </cell>
          <cell r="G739">
            <v>0.06</v>
          </cell>
        </row>
        <row r="740">
          <cell r="B740" t="str">
            <v>I2312</v>
          </cell>
          <cell r="C740" t="str">
            <v>ELETRICISTA</v>
          </cell>
          <cell r="D740" t="str">
            <v>H</v>
          </cell>
          <cell r="E740">
            <v>0.01</v>
          </cell>
          <cell r="F740">
            <v>7.2</v>
          </cell>
          <cell r="G740">
            <v>0.07</v>
          </cell>
        </row>
        <row r="741">
          <cell r="B741" t="str">
            <v>GRATIFICAÇÃO DE FUNÇÃO (ELETRICISTA MOTORISTA) DE 10% EM R$</v>
          </cell>
          <cell r="G741">
            <v>0.007000000000000001</v>
          </cell>
        </row>
        <row r="742">
          <cell r="B742" t="str">
            <v>TOTAL MAO DE OBRA R$</v>
          </cell>
          <cell r="G742">
            <v>0.14</v>
          </cell>
        </row>
        <row r="743">
          <cell r="B743" t="str">
            <v>MATERIAIS</v>
          </cell>
        </row>
        <row r="744">
          <cell r="B744" t="str">
            <v>I0374</v>
          </cell>
          <cell r="C744" t="str">
            <v>CABO EM PVC 1000V 4MM2</v>
          </cell>
          <cell r="D744" t="str">
            <v>MT</v>
          </cell>
          <cell r="E744">
            <v>1.02</v>
          </cell>
          <cell r="F744">
            <v>2.77</v>
          </cell>
          <cell r="G744">
            <v>2.83</v>
          </cell>
        </row>
        <row r="750">
          <cell r="B750" t="str">
            <v>TOTAL MATERIAIS R$</v>
          </cell>
          <cell r="G750">
            <v>2.83</v>
          </cell>
        </row>
        <row r="751">
          <cell r="B751" t="str">
            <v>EQUIPAMENTOS (CUSTO HORÁRIO)</v>
          </cell>
        </row>
        <row r="752">
          <cell r="B752" t="str">
            <v>COMPOSIÇÃO PMC-001</v>
          </cell>
          <cell r="C752" t="str">
            <v>VEÍCULO COM UM CESTO AÉREO SIMPLES ISOLADO COM ALCANCE ATÉ 13 METROS E PORTA ESCADA, MONTADO SOBRE CAMINHÃO DE CARROCERIA (CHP)</v>
          </cell>
          <cell r="D752" t="str">
            <v>CHP</v>
          </cell>
          <cell r="E752">
            <v>0.01</v>
          </cell>
          <cell r="F752">
            <v>100.06</v>
          </cell>
          <cell r="G752">
            <v>1</v>
          </cell>
        </row>
        <row r="753">
          <cell r="B753" t="str">
            <v>TOTAL EQUIPAMENTOS (CUSTO HORÁRIO) R$</v>
          </cell>
          <cell r="G753">
            <v>1</v>
          </cell>
        </row>
        <row r="754">
          <cell r="B754" t="str">
            <v>SERVIÇOS</v>
          </cell>
        </row>
        <row r="758">
          <cell r="B758" t="str">
            <v>TOTAL SERVIÇOS R$</v>
          </cell>
          <cell r="G758">
            <v>0</v>
          </cell>
        </row>
        <row r="760">
          <cell r="F760" t="str">
            <v>TOTAL SIMPLES R$</v>
          </cell>
          <cell r="G760">
            <v>3.97</v>
          </cell>
        </row>
        <row r="761">
          <cell r="F761" t="str">
            <v>ENCARGOS SOCIAIS DE 117,01% R$</v>
          </cell>
          <cell r="G761">
            <v>0.16</v>
          </cell>
        </row>
        <row r="762">
          <cell r="F762" t="str">
            <v>BDI R$</v>
          </cell>
          <cell r="G762">
            <v>1.03</v>
          </cell>
        </row>
        <row r="763">
          <cell r="F763" t="str">
            <v>TOTAL GERAL C/ BDI R$</v>
          </cell>
          <cell r="G763">
            <v>5.16</v>
          </cell>
        </row>
        <row r="764">
          <cell r="F764" t="str">
            <v>TOTAL GERAL S/ BDI R$</v>
          </cell>
          <cell r="G764">
            <v>4.13</v>
          </cell>
        </row>
        <row r="766">
          <cell r="A766" t="str">
            <v>3.7.c</v>
          </cell>
          <cell r="C766" t="str">
            <v>De 6,0mm2</v>
          </cell>
          <cell r="D766" t="str">
            <v>m</v>
          </cell>
          <cell r="G766">
            <v>4.82</v>
          </cell>
        </row>
        <row r="767">
          <cell r="B767" t="str">
            <v>COMPOSIÇÃO</v>
          </cell>
          <cell r="C767" t="str">
            <v>De 6,0mm2</v>
          </cell>
        </row>
        <row r="768">
          <cell r="B768" t="str">
            <v>UNIDADE</v>
          </cell>
          <cell r="C768" t="str">
            <v>m</v>
          </cell>
        </row>
        <row r="769">
          <cell r="B769" t="str">
            <v>CÓDIGO</v>
          </cell>
          <cell r="C769" t="str">
            <v>3.7.c</v>
          </cell>
        </row>
        <row r="770">
          <cell r="B770" t="str">
            <v>AUTOR</v>
          </cell>
          <cell r="C770" t="str">
            <v>HÉLIO DELGÁDO</v>
          </cell>
        </row>
        <row r="771">
          <cell r="B771" t="str">
            <v>ULT ATUAL</v>
          </cell>
          <cell r="C771" t="str">
            <v>14/03/2016 (SEINFRA) E OUT/2016 (PREFEITURA)</v>
          </cell>
        </row>
        <row r="772">
          <cell r="B772" t="str">
            <v>TABELA</v>
          </cell>
          <cell r="C772" t="str">
            <v>SEINFRA V024.1 (DESONERADA)/PREFEITURA DE CANINDÉ  </v>
          </cell>
        </row>
        <row r="774">
          <cell r="B774" t="str">
            <v>Código</v>
          </cell>
          <cell r="C774" t="str">
            <v>Descrição</v>
          </cell>
          <cell r="D774" t="str">
            <v>Unidade</v>
          </cell>
          <cell r="E774" t="str">
            <v>Coeficiente</v>
          </cell>
          <cell r="F774" t="str">
            <v>Preço</v>
          </cell>
          <cell r="G774" t="str">
            <v>Total</v>
          </cell>
        </row>
        <row r="775">
          <cell r="B775" t="str">
            <v>MAO DE OBRA</v>
          </cell>
        </row>
        <row r="776">
          <cell r="B776" t="str">
            <v>I0042</v>
          </cell>
          <cell r="C776" t="str">
            <v>AUXILIAR DE ELETRICISTA</v>
          </cell>
          <cell r="D776" t="str">
            <v>H</v>
          </cell>
          <cell r="E776">
            <v>0.01</v>
          </cell>
          <cell r="F776">
            <v>5.6</v>
          </cell>
          <cell r="G776">
            <v>0.06</v>
          </cell>
        </row>
        <row r="777">
          <cell r="B777" t="str">
            <v>I2312</v>
          </cell>
          <cell r="C777" t="str">
            <v>ELETRICISTA</v>
          </cell>
          <cell r="D777" t="str">
            <v>H</v>
          </cell>
          <cell r="E777">
            <v>0.01</v>
          </cell>
          <cell r="F777">
            <v>7.2</v>
          </cell>
          <cell r="G777">
            <v>0.07</v>
          </cell>
        </row>
        <row r="778">
          <cell r="B778" t="str">
            <v>GRATIFICAÇÃO DE FUNÇÃO (ELETRICISTA MOTORISTA) DE 10% EM R$</v>
          </cell>
          <cell r="G778">
            <v>0.007000000000000001</v>
          </cell>
        </row>
        <row r="779">
          <cell r="B779" t="str">
            <v>TOTAL MAO DE OBRA R$</v>
          </cell>
          <cell r="G779">
            <v>0.14</v>
          </cell>
        </row>
        <row r="780">
          <cell r="B780" t="str">
            <v>MATERIAIS</v>
          </cell>
        </row>
        <row r="781">
          <cell r="B781" t="str">
            <v>I0375</v>
          </cell>
          <cell r="C781" t="str">
            <v>CABO EM PVC 1000V 6MM2</v>
          </cell>
          <cell r="D781" t="str">
            <v>MT</v>
          </cell>
          <cell r="E781">
            <v>1.02</v>
          </cell>
          <cell r="F781">
            <v>3.45</v>
          </cell>
          <cell r="G781">
            <v>3.52</v>
          </cell>
        </row>
        <row r="787">
          <cell r="B787" t="str">
            <v>TOTAL MATERIAIS R$</v>
          </cell>
          <cell r="G787">
            <v>3.52</v>
          </cell>
        </row>
        <row r="788">
          <cell r="B788" t="str">
            <v>EQUIPAMENTOS (CUSTO HORÁRIO)</v>
          </cell>
        </row>
        <row r="789">
          <cell r="B789" t="str">
            <v>COMPOSIÇÃO PMC-001</v>
          </cell>
          <cell r="C789" t="str">
            <v>VEÍCULO COM UM CESTO AÉREO SIMPLES ISOLADO COM ALCANCE ATÉ 13 METROS E PORTA ESCADA, MONTADO SOBRE CAMINHÃO DE CARROCERIA (CHP)</v>
          </cell>
          <cell r="D789" t="str">
            <v>CHP</v>
          </cell>
          <cell r="E789">
            <v>0.01</v>
          </cell>
          <cell r="F789">
            <v>100.06</v>
          </cell>
          <cell r="G789">
            <v>1</v>
          </cell>
        </row>
        <row r="790">
          <cell r="B790" t="str">
            <v>TOTAL EQUIPAMENTOS (CUSTO HORÁRIO) R$</v>
          </cell>
          <cell r="G790">
            <v>1</v>
          </cell>
        </row>
        <row r="791">
          <cell r="B791" t="str">
            <v>SERVIÇOS</v>
          </cell>
        </row>
        <row r="795">
          <cell r="B795" t="str">
            <v>TOTAL SERVIÇOS R$</v>
          </cell>
          <cell r="G795">
            <v>0</v>
          </cell>
        </row>
        <row r="797">
          <cell r="F797" t="str">
            <v>TOTAL SIMPLES R$</v>
          </cell>
          <cell r="G797">
            <v>4.66</v>
          </cell>
        </row>
        <row r="798">
          <cell r="F798" t="str">
            <v>ENCARGOS SOCIAIS DE 117,01% R$</v>
          </cell>
          <cell r="G798">
            <v>0.16</v>
          </cell>
        </row>
        <row r="799">
          <cell r="F799" t="str">
            <v>BDI R$</v>
          </cell>
          <cell r="G799">
            <v>1.21</v>
          </cell>
        </row>
        <row r="800">
          <cell r="F800" t="str">
            <v>TOTAL GERAL C/ BDI R$</v>
          </cell>
          <cell r="G800">
            <v>6.03</v>
          </cell>
        </row>
        <row r="801">
          <cell r="F801" t="str">
            <v>TOTAL GERAL S/ BDI R$</v>
          </cell>
          <cell r="G801">
            <v>4.82</v>
          </cell>
        </row>
        <row r="803">
          <cell r="A803" t="str">
            <v>3.7.d</v>
          </cell>
          <cell r="C803" t="str">
            <v>De 10,0mm2</v>
          </cell>
          <cell r="D803" t="str">
            <v>m</v>
          </cell>
          <cell r="G803">
            <v>6.710000000000001</v>
          </cell>
        </row>
        <row r="804">
          <cell r="B804" t="str">
            <v>COMPOSIÇÃO</v>
          </cell>
          <cell r="C804" t="str">
            <v>De 10,0mm2</v>
          </cell>
        </row>
        <row r="805">
          <cell r="B805" t="str">
            <v>UNIDADE</v>
          </cell>
          <cell r="C805" t="str">
            <v>m</v>
          </cell>
        </row>
        <row r="806">
          <cell r="B806" t="str">
            <v>CÓDIGO</v>
          </cell>
          <cell r="C806" t="str">
            <v>3.7.d</v>
          </cell>
        </row>
        <row r="807">
          <cell r="B807" t="str">
            <v>AUTOR</v>
          </cell>
          <cell r="C807" t="str">
            <v>HÉLIO DELGÁDO</v>
          </cell>
        </row>
        <row r="808">
          <cell r="B808" t="str">
            <v>ULT ATUAL</v>
          </cell>
          <cell r="C808" t="str">
            <v>14/03/2016 (SEINFRA) E OUT/2016 (PREFEITURA)</v>
          </cell>
        </row>
        <row r="809">
          <cell r="B809" t="str">
            <v>TABELA</v>
          </cell>
          <cell r="C809" t="str">
            <v>SEINFRA V024.1 (DESONERADA)/PREFEITURA DE CANINDÉ  </v>
          </cell>
        </row>
        <row r="811">
          <cell r="B811" t="str">
            <v>Código</v>
          </cell>
          <cell r="C811" t="str">
            <v>Descrição</v>
          </cell>
          <cell r="D811" t="str">
            <v>Unidade</v>
          </cell>
          <cell r="E811" t="str">
            <v>Coeficiente</v>
          </cell>
          <cell r="F811" t="str">
            <v>Preço</v>
          </cell>
          <cell r="G811" t="str">
            <v>Total</v>
          </cell>
        </row>
        <row r="812">
          <cell r="B812" t="str">
            <v>MAO DE OBRA</v>
          </cell>
        </row>
        <row r="813">
          <cell r="B813" t="str">
            <v>I0042</v>
          </cell>
          <cell r="C813" t="str">
            <v>AUXILIAR DE ELETRICISTA</v>
          </cell>
          <cell r="D813" t="str">
            <v>H</v>
          </cell>
          <cell r="E813">
            <v>0.01</v>
          </cell>
          <cell r="F813">
            <v>5.6</v>
          </cell>
          <cell r="G813">
            <v>0.06</v>
          </cell>
        </row>
        <row r="814">
          <cell r="B814" t="str">
            <v>I2312</v>
          </cell>
          <cell r="C814" t="str">
            <v>ELETRICISTA</v>
          </cell>
          <cell r="D814" t="str">
            <v>H</v>
          </cell>
          <cell r="E814">
            <v>0.01</v>
          </cell>
          <cell r="F814">
            <v>7.2</v>
          </cell>
          <cell r="G814">
            <v>0.07</v>
          </cell>
        </row>
        <row r="815">
          <cell r="B815" t="str">
            <v>GRATIFICAÇÃO DE FUNÇÃO (ELETRICISTA MOTORISTA) DE 10% EM R$</v>
          </cell>
          <cell r="G815">
            <v>0.007000000000000001</v>
          </cell>
        </row>
        <row r="816">
          <cell r="B816" t="str">
            <v>TOTAL MAO DE OBRA R$</v>
          </cell>
          <cell r="G816">
            <v>0.14</v>
          </cell>
        </row>
        <row r="817">
          <cell r="B817" t="str">
            <v>MATERIAIS</v>
          </cell>
        </row>
        <row r="818">
          <cell r="B818" t="str">
            <v>I0366</v>
          </cell>
          <cell r="C818" t="str">
            <v>CABO EM PVC 1000V 10MM2</v>
          </cell>
          <cell r="D818" t="str">
            <v>MT</v>
          </cell>
          <cell r="E818">
            <v>1.02</v>
          </cell>
          <cell r="F818">
            <v>5.3</v>
          </cell>
          <cell r="G818">
            <v>5.41</v>
          </cell>
        </row>
        <row r="824">
          <cell r="B824" t="str">
            <v>TOTAL MATERIAIS R$</v>
          </cell>
          <cell r="G824">
            <v>5.41</v>
          </cell>
        </row>
        <row r="825">
          <cell r="B825" t="str">
            <v>EQUIPAMENTOS (CUSTO HORÁRIO)</v>
          </cell>
        </row>
        <row r="826">
          <cell r="B826" t="str">
            <v>COMPOSIÇÃO PMC-001</v>
          </cell>
          <cell r="C826" t="str">
            <v>VEÍCULO COM UM CESTO AÉREO SIMPLES ISOLADO COM ALCANCE ATÉ 13 METROS E PORTA ESCADA, MONTADO SOBRE CAMINHÃO DE CARROCERIA (CHP)</v>
          </cell>
          <cell r="D826" t="str">
            <v>CHP</v>
          </cell>
          <cell r="E826">
            <v>0.01</v>
          </cell>
          <cell r="F826">
            <v>100.06</v>
          </cell>
          <cell r="G826">
            <v>1</v>
          </cell>
        </row>
        <row r="827">
          <cell r="B827" t="str">
            <v>TOTAL EQUIPAMENTOS (CUSTO HORÁRIO) R$</v>
          </cell>
          <cell r="G827">
            <v>1</v>
          </cell>
        </row>
        <row r="828">
          <cell r="B828" t="str">
            <v>SERVIÇOS</v>
          </cell>
        </row>
        <row r="832">
          <cell r="B832" t="str">
            <v>TOTAL SERVIÇOS R$</v>
          </cell>
          <cell r="G832">
            <v>0</v>
          </cell>
        </row>
        <row r="834">
          <cell r="F834" t="str">
            <v>TOTAL SIMPLES R$</v>
          </cell>
          <cell r="G834">
            <v>6.55</v>
          </cell>
        </row>
        <row r="835">
          <cell r="F835" t="str">
            <v>ENCARGOS SOCIAIS DE 117,01% R$</v>
          </cell>
          <cell r="G835">
            <v>0.16</v>
          </cell>
        </row>
        <row r="836">
          <cell r="F836" t="str">
            <v>BDI R$</v>
          </cell>
          <cell r="G836">
            <v>1.68</v>
          </cell>
        </row>
        <row r="837">
          <cell r="F837" t="str">
            <v>TOTAL GERAL C/ BDI R$</v>
          </cell>
          <cell r="G837">
            <v>8.39</v>
          </cell>
        </row>
        <row r="838">
          <cell r="F838" t="str">
            <v>TOTAL GERAL S/ BDI R$</v>
          </cell>
          <cell r="G838">
            <v>6.710000000000001</v>
          </cell>
        </row>
        <row r="840">
          <cell r="A840" t="str">
            <v>3.7.e</v>
          </cell>
          <cell r="C840" t="str">
            <v>De 16,0mm2</v>
          </cell>
          <cell r="D840" t="str">
            <v>m</v>
          </cell>
          <cell r="G840">
            <v>9.42</v>
          </cell>
        </row>
        <row r="841">
          <cell r="B841" t="str">
            <v>COMPOSIÇÃO</v>
          </cell>
          <cell r="C841" t="str">
            <v>De 16,0mm2</v>
          </cell>
        </row>
        <row r="842">
          <cell r="B842" t="str">
            <v>UNIDADE</v>
          </cell>
          <cell r="C842" t="str">
            <v>m</v>
          </cell>
        </row>
        <row r="843">
          <cell r="B843" t="str">
            <v>CÓDIGO</v>
          </cell>
          <cell r="C843" t="str">
            <v>3.7.e</v>
          </cell>
        </row>
        <row r="844">
          <cell r="B844" t="str">
            <v>AUTOR</v>
          </cell>
          <cell r="C844" t="str">
            <v>HÉLIO DELGÁDO</v>
          </cell>
        </row>
        <row r="845">
          <cell r="B845" t="str">
            <v>ULT ATUAL</v>
          </cell>
          <cell r="C845" t="str">
            <v>14/03/2016 (SEINFRA) E OUT/2016 (PREFEITURA)</v>
          </cell>
        </row>
        <row r="846">
          <cell r="B846" t="str">
            <v>TABELA</v>
          </cell>
          <cell r="C846" t="str">
            <v>SEINFRA V024.1 (DESONERADA)/PREFEITURA DE CANINDÉ  </v>
          </cell>
        </row>
        <row r="848">
          <cell r="B848" t="str">
            <v>Código</v>
          </cell>
          <cell r="C848" t="str">
            <v>Descrição</v>
          </cell>
          <cell r="D848" t="str">
            <v>Unidade</v>
          </cell>
          <cell r="E848" t="str">
            <v>Coeficiente</v>
          </cell>
          <cell r="F848" t="str">
            <v>Preço</v>
          </cell>
          <cell r="G848" t="str">
            <v>Total</v>
          </cell>
        </row>
        <row r="849">
          <cell r="B849" t="str">
            <v>MAO DE OBRA</v>
          </cell>
        </row>
        <row r="850">
          <cell r="B850" t="str">
            <v>I0042</v>
          </cell>
          <cell r="C850" t="str">
            <v>AUXILIAR DE ELETRICISTA</v>
          </cell>
          <cell r="D850" t="str">
            <v>H</v>
          </cell>
          <cell r="E850">
            <v>0.01</v>
          </cell>
          <cell r="F850">
            <v>5.6</v>
          </cell>
          <cell r="G850">
            <v>0.06</v>
          </cell>
        </row>
        <row r="851">
          <cell r="B851" t="str">
            <v>I2312</v>
          </cell>
          <cell r="C851" t="str">
            <v>ELETRICISTA</v>
          </cell>
          <cell r="D851" t="str">
            <v>H</v>
          </cell>
          <cell r="E851">
            <v>0.01</v>
          </cell>
          <cell r="F851">
            <v>7.2</v>
          </cell>
          <cell r="G851">
            <v>0.07</v>
          </cell>
        </row>
        <row r="852">
          <cell r="B852" t="str">
            <v>GRATIFICAÇÃO DE FUNÇÃO (ELETRICISTA MOTORISTA) DE 10% EM R$</v>
          </cell>
          <cell r="G852">
            <v>0.007000000000000001</v>
          </cell>
        </row>
        <row r="853">
          <cell r="B853" t="str">
            <v>TOTAL MAO DE OBRA R$</v>
          </cell>
          <cell r="G853">
            <v>0.14</v>
          </cell>
        </row>
        <row r="854">
          <cell r="B854" t="str">
            <v>MATERIAIS</v>
          </cell>
        </row>
        <row r="855">
          <cell r="B855" t="str">
            <v>I0369</v>
          </cell>
          <cell r="C855" t="str">
            <v>CABO EM PVC 1000V 16MM2</v>
          </cell>
          <cell r="D855" t="str">
            <v>MT</v>
          </cell>
          <cell r="E855">
            <v>1.02</v>
          </cell>
          <cell r="F855">
            <v>7.96</v>
          </cell>
          <cell r="G855">
            <v>8.12</v>
          </cell>
        </row>
        <row r="861">
          <cell r="B861" t="str">
            <v>TOTAL MATERIAIS R$</v>
          </cell>
          <cell r="G861">
            <v>8.12</v>
          </cell>
        </row>
        <row r="862">
          <cell r="B862" t="str">
            <v>EQUIPAMENTOS (CUSTO HORÁRIO)</v>
          </cell>
        </row>
        <row r="863">
          <cell r="B863" t="str">
            <v>COMPOSIÇÃO PMC-001</v>
          </cell>
          <cell r="C863" t="str">
            <v>VEÍCULO COM UM CESTO AÉREO SIMPLES ISOLADO COM ALCANCE ATÉ 13 METROS E PORTA ESCADA, MONTADO SOBRE CAMINHÃO DE CARROCERIA (CHP)</v>
          </cell>
          <cell r="D863" t="str">
            <v>CHP</v>
          </cell>
          <cell r="E863">
            <v>0.01</v>
          </cell>
          <cell r="F863">
            <v>100.06</v>
          </cell>
          <cell r="G863">
            <v>1</v>
          </cell>
        </row>
        <row r="864">
          <cell r="B864" t="str">
            <v>TOTAL EQUIPAMENTOS (CUSTO HORÁRIO) R$</v>
          </cell>
          <cell r="G864">
            <v>1</v>
          </cell>
        </row>
        <row r="865">
          <cell r="B865" t="str">
            <v>SERVIÇOS</v>
          </cell>
        </row>
        <row r="869">
          <cell r="B869" t="str">
            <v>TOTAL SERVIÇOS R$</v>
          </cell>
          <cell r="G869">
            <v>0</v>
          </cell>
        </row>
        <row r="871">
          <cell r="F871" t="str">
            <v>TOTAL SIMPLES R$</v>
          </cell>
          <cell r="G871">
            <v>9.26</v>
          </cell>
        </row>
        <row r="872">
          <cell r="F872" t="str">
            <v>ENCARGOS SOCIAIS DE 117,01% R$</v>
          </cell>
          <cell r="G872">
            <v>0.16</v>
          </cell>
        </row>
        <row r="873">
          <cell r="F873" t="str">
            <v>BDI R$</v>
          </cell>
          <cell r="G873">
            <v>2.36</v>
          </cell>
        </row>
        <row r="874">
          <cell r="F874" t="str">
            <v>TOTAL GERAL C/ BDI R$</v>
          </cell>
          <cell r="G874">
            <v>11.78</v>
          </cell>
        </row>
        <row r="875">
          <cell r="F875" t="str">
            <v>TOTAL GERAL S/ BDI R$</v>
          </cell>
          <cell r="G875">
            <v>9.42</v>
          </cell>
        </row>
        <row r="877">
          <cell r="A877" t="str">
            <v>3.7.f</v>
          </cell>
          <cell r="C877" t="str">
            <v>De 25,0mm2</v>
          </cell>
          <cell r="D877" t="str">
            <v>m</v>
          </cell>
          <cell r="G877">
            <v>15.09</v>
          </cell>
        </row>
        <row r="878">
          <cell r="B878" t="str">
            <v>COMPOSIÇÃO</v>
          </cell>
          <cell r="C878" t="str">
            <v>De 25,0mm2</v>
          </cell>
        </row>
        <row r="879">
          <cell r="B879" t="str">
            <v>UNIDADE</v>
          </cell>
          <cell r="C879" t="str">
            <v>m</v>
          </cell>
        </row>
        <row r="880">
          <cell r="B880" t="str">
            <v>CÓDIGO</v>
          </cell>
          <cell r="C880" t="str">
            <v>3.7.f</v>
          </cell>
        </row>
        <row r="881">
          <cell r="B881" t="str">
            <v>AUTOR</v>
          </cell>
          <cell r="C881" t="str">
            <v>HÉLIO DELGÁDO</v>
          </cell>
        </row>
        <row r="882">
          <cell r="B882" t="str">
            <v>ULT ATUAL</v>
          </cell>
          <cell r="C882" t="str">
            <v>14/03/2016 (SEINFRA) E OUT/2016 (PREFEITURA)</v>
          </cell>
        </row>
        <row r="883">
          <cell r="B883" t="str">
            <v>TABELA</v>
          </cell>
          <cell r="C883" t="str">
            <v>SEINFRA V024.1 (DESONERADA)/PREFEITURA DE CANINDÉ  </v>
          </cell>
        </row>
        <row r="885">
          <cell r="B885" t="str">
            <v>Código</v>
          </cell>
          <cell r="C885" t="str">
            <v>Descrição</v>
          </cell>
          <cell r="D885" t="str">
            <v>Unidade</v>
          </cell>
          <cell r="E885" t="str">
            <v>Coeficiente</v>
          </cell>
          <cell r="F885" t="str">
            <v>Preço</v>
          </cell>
          <cell r="G885" t="str">
            <v>Total</v>
          </cell>
        </row>
        <row r="886">
          <cell r="B886" t="str">
            <v>MAO DE OBRA</v>
          </cell>
        </row>
        <row r="887">
          <cell r="B887" t="str">
            <v>I0042</v>
          </cell>
          <cell r="C887" t="str">
            <v>AUXILIAR DE ELETRICISTA</v>
          </cell>
          <cell r="D887" t="str">
            <v>H</v>
          </cell>
          <cell r="E887">
            <v>0.02</v>
          </cell>
          <cell r="F887">
            <v>5.6</v>
          </cell>
          <cell r="G887">
            <v>0.11</v>
          </cell>
        </row>
        <row r="888">
          <cell r="B888" t="str">
            <v>I2312</v>
          </cell>
          <cell r="C888" t="str">
            <v>ELETRICISTA</v>
          </cell>
          <cell r="D888" t="str">
            <v>H</v>
          </cell>
          <cell r="E888">
            <v>0.02</v>
          </cell>
          <cell r="F888">
            <v>7.2</v>
          </cell>
          <cell r="G888">
            <v>0.14</v>
          </cell>
        </row>
        <row r="889">
          <cell r="B889" t="str">
            <v>GRATIFICAÇÃO DE FUNÇÃO (ELETRICISTA MOTORISTA) DE 10% EM R$</v>
          </cell>
          <cell r="G889">
            <v>0.014000000000000002</v>
          </cell>
        </row>
        <row r="890">
          <cell r="B890" t="str">
            <v>TOTAL MAO DE OBRA R$</v>
          </cell>
          <cell r="G890">
            <v>0.26</v>
          </cell>
        </row>
        <row r="891">
          <cell r="B891" t="str">
            <v>MATERIAIS</v>
          </cell>
        </row>
        <row r="892">
          <cell r="B892" t="str">
            <v>I0372</v>
          </cell>
          <cell r="C892" t="str">
            <v>CABO EM PVC 1000V 25MM2</v>
          </cell>
          <cell r="D892" t="str">
            <v>MT</v>
          </cell>
          <cell r="E892">
            <v>1.02</v>
          </cell>
          <cell r="F892">
            <v>12.28</v>
          </cell>
          <cell r="G892">
            <v>12.53</v>
          </cell>
        </row>
        <row r="898">
          <cell r="B898" t="str">
            <v>TOTAL MATERIAIS R$</v>
          </cell>
          <cell r="G898">
            <v>12.53</v>
          </cell>
        </row>
        <row r="899">
          <cell r="B899" t="str">
            <v>EQUIPAMENTOS (CUSTO HORÁRIO)</v>
          </cell>
        </row>
        <row r="900">
          <cell r="B900" t="str">
            <v>COMPOSIÇÃO PMC-001</v>
          </cell>
          <cell r="C900" t="str">
            <v>VEÍCULO COM UM CESTO AÉREO SIMPLES ISOLADO COM ALCANCE ATÉ 13 METROS E PORTA ESCADA, MONTADO SOBRE CAMINHÃO DE CARROCERIA (CHP)</v>
          </cell>
          <cell r="D900" t="str">
            <v>CHP</v>
          </cell>
          <cell r="E900">
            <v>0.02</v>
          </cell>
          <cell r="F900">
            <v>100.06</v>
          </cell>
          <cell r="G900">
            <v>2</v>
          </cell>
        </row>
        <row r="901">
          <cell r="B901" t="str">
            <v>TOTAL EQUIPAMENTOS (CUSTO HORÁRIO) R$</v>
          </cell>
          <cell r="G901">
            <v>2</v>
          </cell>
        </row>
        <row r="902">
          <cell r="B902" t="str">
            <v>SERVIÇOS</v>
          </cell>
        </row>
        <row r="906">
          <cell r="B906" t="str">
            <v>TOTAL SERVIÇOS R$</v>
          </cell>
          <cell r="G906">
            <v>0</v>
          </cell>
        </row>
        <row r="908">
          <cell r="F908" t="str">
            <v>TOTAL SIMPLES R$</v>
          </cell>
          <cell r="G908">
            <v>14.79</v>
          </cell>
        </row>
        <row r="909">
          <cell r="F909" t="str">
            <v>ENCARGOS SOCIAIS DE 117,01% R$</v>
          </cell>
          <cell r="G909">
            <v>0.3</v>
          </cell>
        </row>
        <row r="910">
          <cell r="F910" t="str">
            <v>BDI R$</v>
          </cell>
          <cell r="G910">
            <v>3.77</v>
          </cell>
        </row>
        <row r="911">
          <cell r="F911" t="str">
            <v>TOTAL GERAL C/ BDI R$</v>
          </cell>
          <cell r="G911">
            <v>18.86</v>
          </cell>
        </row>
        <row r="912">
          <cell r="F912" t="str">
            <v>TOTAL GERAL S/ BDI R$</v>
          </cell>
          <cell r="G912">
            <v>15.09</v>
          </cell>
        </row>
        <row r="914">
          <cell r="A914" t="str">
            <v>3.8.a</v>
          </cell>
          <cell r="C914" t="str">
            <v>PP 3x2,5mm2</v>
          </cell>
          <cell r="D914" t="str">
            <v>m</v>
          </cell>
          <cell r="G914">
            <v>6</v>
          </cell>
        </row>
        <row r="915">
          <cell r="B915" t="str">
            <v>COMPOSIÇÃO</v>
          </cell>
          <cell r="C915" t="str">
            <v>PP 3x2,5mm2</v>
          </cell>
        </row>
        <row r="916">
          <cell r="B916" t="str">
            <v>UNIDADE</v>
          </cell>
          <cell r="C916" t="str">
            <v>m</v>
          </cell>
        </row>
        <row r="917">
          <cell r="B917" t="str">
            <v>CÓDIGO</v>
          </cell>
          <cell r="C917" t="str">
            <v>3.8.a</v>
          </cell>
        </row>
        <row r="918">
          <cell r="B918" t="str">
            <v>AUTOR</v>
          </cell>
          <cell r="C918" t="str">
            <v>HÉLIO DELGÁDO</v>
          </cell>
        </row>
        <row r="919">
          <cell r="B919" t="str">
            <v>ULT ATUAL</v>
          </cell>
          <cell r="C919" t="str">
            <v>14/03/2016 (SEINFRA) E OUT/2016 (PREFEITURA)</v>
          </cell>
        </row>
        <row r="920">
          <cell r="B920" t="str">
            <v>TABELA</v>
          </cell>
          <cell r="C920" t="str">
            <v>SEINFRA V024.1 (DESONERADA)/PREFEITURA DE CANINDÉ  </v>
          </cell>
        </row>
        <row r="922">
          <cell r="B922" t="str">
            <v>Código</v>
          </cell>
          <cell r="C922" t="str">
            <v>Descrição</v>
          </cell>
          <cell r="D922" t="str">
            <v>Unidade</v>
          </cell>
          <cell r="E922" t="str">
            <v>Coeficiente</v>
          </cell>
          <cell r="F922" t="str">
            <v>Preço</v>
          </cell>
          <cell r="G922" t="str">
            <v>Total</v>
          </cell>
        </row>
        <row r="923">
          <cell r="B923" t="str">
            <v>MAO DE OBRA</v>
          </cell>
        </row>
        <row r="924">
          <cell r="B924" t="str">
            <v>I0042</v>
          </cell>
          <cell r="C924" t="str">
            <v>AUXILIAR DE ELETRICISTA</v>
          </cell>
          <cell r="D924" t="str">
            <v>H</v>
          </cell>
          <cell r="E924">
            <v>0.02</v>
          </cell>
          <cell r="F924">
            <v>5.6</v>
          </cell>
          <cell r="G924">
            <v>0.11</v>
          </cell>
        </row>
        <row r="925">
          <cell r="B925" t="str">
            <v>I2312</v>
          </cell>
          <cell r="C925" t="str">
            <v>ELETRICISTA</v>
          </cell>
          <cell r="D925" t="str">
            <v>H</v>
          </cell>
          <cell r="E925">
            <v>0.02</v>
          </cell>
          <cell r="F925">
            <v>7.2</v>
          </cell>
          <cell r="G925">
            <v>0.14</v>
          </cell>
        </row>
        <row r="926">
          <cell r="B926" t="str">
            <v>GRATIFICAÇÃO DE FUNÇÃO (ELETRICISTA MOTORISTA) DE 10% EM R$</v>
          </cell>
          <cell r="G926">
            <v>0.014000000000000002</v>
          </cell>
        </row>
        <row r="927">
          <cell r="B927" t="str">
            <v>TOTAL MAO DE OBRA R$</v>
          </cell>
          <cell r="G927">
            <v>0.26</v>
          </cell>
        </row>
        <row r="928">
          <cell r="B928" t="str">
            <v>MATERIAIS</v>
          </cell>
        </row>
        <row r="929">
          <cell r="B929" t="str">
            <v>I8438</v>
          </cell>
          <cell r="C929" t="str">
            <v>CABO CORDPLAST (CABO PP) 3 x 2,50 mm²</v>
          </cell>
          <cell r="D929" t="str">
            <v>MT</v>
          </cell>
          <cell r="E929">
            <v>1</v>
          </cell>
          <cell r="F929">
            <v>3.44</v>
          </cell>
          <cell r="G929">
            <v>3.44</v>
          </cell>
        </row>
        <row r="935">
          <cell r="B935" t="str">
            <v>TOTAL MATERIAIS R$</v>
          </cell>
          <cell r="G935">
            <v>3.44</v>
          </cell>
        </row>
        <row r="936">
          <cell r="B936" t="str">
            <v>EQUIPAMENTOS (CUSTO HORÁRIO)</v>
          </cell>
        </row>
        <row r="937">
          <cell r="B937" t="str">
            <v>COMPOSIÇÃO PMC-001</v>
          </cell>
          <cell r="C937" t="str">
            <v>VEÍCULO COM UM CESTO AÉREO SIMPLES ISOLADO COM ALCANCE ATÉ 13 METROS E PORTA ESCADA, MONTADO SOBRE CAMINHÃO DE CARROCERIA (CHP)</v>
          </cell>
          <cell r="D937" t="str">
            <v>CHP</v>
          </cell>
          <cell r="E937">
            <v>0.02</v>
          </cell>
          <cell r="F937">
            <v>100.06</v>
          </cell>
          <cell r="G937">
            <v>2</v>
          </cell>
        </row>
        <row r="938">
          <cell r="B938" t="str">
            <v>TOTAL EQUIPAMENTOS (CUSTO HORÁRIO) R$</v>
          </cell>
          <cell r="G938">
            <v>2</v>
          </cell>
        </row>
        <row r="939">
          <cell r="B939" t="str">
            <v>SERVIÇOS</v>
          </cell>
        </row>
        <row r="943">
          <cell r="B943" t="str">
            <v>TOTAL SERVIÇOS R$</v>
          </cell>
          <cell r="G943">
            <v>0</v>
          </cell>
        </row>
        <row r="945">
          <cell r="F945" t="str">
            <v>TOTAL SIMPLES R$</v>
          </cell>
          <cell r="G945">
            <v>5.7</v>
          </cell>
        </row>
        <row r="946">
          <cell r="F946" t="str">
            <v>ENCARGOS SOCIAIS DE 117,01% R$</v>
          </cell>
          <cell r="G946">
            <v>0.3</v>
          </cell>
        </row>
        <row r="947">
          <cell r="F947" t="str">
            <v>BDI R$</v>
          </cell>
          <cell r="G947">
            <v>1.5</v>
          </cell>
        </row>
        <row r="948">
          <cell r="F948" t="str">
            <v>TOTAL GERAL C/ BDI R$</v>
          </cell>
          <cell r="G948">
            <v>7.5</v>
          </cell>
        </row>
        <row r="949">
          <cell r="F949" t="str">
            <v>TOTAL GERAL S/ BDI R$</v>
          </cell>
          <cell r="G949">
            <v>6</v>
          </cell>
        </row>
        <row r="951">
          <cell r="A951" t="str">
            <v>3.8.b</v>
          </cell>
          <cell r="C951" t="str">
            <v>Concêntrico bipolar 4,0mm2 </v>
          </cell>
          <cell r="D951" t="str">
            <v>m</v>
          </cell>
          <cell r="G951">
            <v>4.64</v>
          </cell>
        </row>
        <row r="952">
          <cell r="B952" t="str">
            <v>COMPOSIÇÃO</v>
          </cell>
          <cell r="C952" t="str">
            <v>Concêntrico bipolar 4,0mm2 </v>
          </cell>
        </row>
        <row r="953">
          <cell r="B953" t="str">
            <v>UNIDADE</v>
          </cell>
          <cell r="C953" t="str">
            <v>m</v>
          </cell>
        </row>
        <row r="954">
          <cell r="B954" t="str">
            <v>CÓDIGO</v>
          </cell>
          <cell r="C954" t="str">
            <v>3.8.b</v>
          </cell>
        </row>
        <row r="955">
          <cell r="B955" t="str">
            <v>AUTOR</v>
          </cell>
          <cell r="C955" t="str">
            <v>HÉLIO DELGÁDO</v>
          </cell>
        </row>
        <row r="956">
          <cell r="B956" t="str">
            <v>ULT ATUAL</v>
          </cell>
          <cell r="C956" t="str">
            <v>14/03/2016 (SEINFRA) E OUT/2016 (PREFEITURA)</v>
          </cell>
        </row>
        <row r="957">
          <cell r="B957" t="str">
            <v>TABELA</v>
          </cell>
          <cell r="C957" t="str">
            <v>SEINFRA V024.1 (DESONERADA)/PREFEITURA DE CANINDÉ  </v>
          </cell>
        </row>
        <row r="959">
          <cell r="B959" t="str">
            <v>Código</v>
          </cell>
          <cell r="C959" t="str">
            <v>Descrição</v>
          </cell>
          <cell r="D959" t="str">
            <v>Unidade</v>
          </cell>
          <cell r="E959" t="str">
            <v>Coeficiente</v>
          </cell>
          <cell r="F959" t="str">
            <v>Preço</v>
          </cell>
          <cell r="G959" t="str">
            <v>Total</v>
          </cell>
        </row>
        <row r="960">
          <cell r="B960" t="str">
            <v>MAO DE OBRA</v>
          </cell>
        </row>
        <row r="961">
          <cell r="B961" t="str">
            <v>I0042</v>
          </cell>
          <cell r="C961" t="str">
            <v>AUXILIAR DE ELETRICISTA</v>
          </cell>
          <cell r="D961" t="str">
            <v>H</v>
          </cell>
          <cell r="E961">
            <v>0.02</v>
          </cell>
          <cell r="F961">
            <v>5.6</v>
          </cell>
          <cell r="G961">
            <v>0.11</v>
          </cell>
        </row>
        <row r="962">
          <cell r="B962" t="str">
            <v>I2312</v>
          </cell>
          <cell r="C962" t="str">
            <v>ELETRICISTA</v>
          </cell>
          <cell r="D962" t="str">
            <v>H</v>
          </cell>
          <cell r="E962">
            <v>0.02</v>
          </cell>
          <cell r="F962">
            <v>7.2</v>
          </cell>
          <cell r="G962">
            <v>0.14</v>
          </cell>
        </row>
        <row r="963">
          <cell r="B963" t="str">
            <v>GRATIFICAÇÃO DE FUNÇÃO (ELETRICISTA MOTORISTA) DE 10% EM R$</v>
          </cell>
          <cell r="G963">
            <v>0.014000000000000002</v>
          </cell>
        </row>
        <row r="964">
          <cell r="B964" t="str">
            <v>TOTAL MAO DE OBRA R$</v>
          </cell>
          <cell r="G964">
            <v>0.26</v>
          </cell>
        </row>
        <row r="965">
          <cell r="B965" t="str">
            <v>MATERIAIS</v>
          </cell>
        </row>
        <row r="966">
          <cell r="B966" t="str">
            <v>INSUMO PMC-0007</v>
          </cell>
          <cell r="C966" t="str">
            <v>CABO CONCÊNTRICO BIPOLAR DE 4,0MM2</v>
          </cell>
          <cell r="D966" t="str">
            <v>MT</v>
          </cell>
          <cell r="E966">
            <v>1</v>
          </cell>
          <cell r="F966">
            <v>2.075</v>
          </cell>
          <cell r="G966">
            <v>2.08</v>
          </cell>
        </row>
        <row r="972">
          <cell r="B972" t="str">
            <v>TOTAL MATERIAIS R$</v>
          </cell>
          <cell r="G972">
            <v>2.08</v>
          </cell>
        </row>
        <row r="973">
          <cell r="B973" t="str">
            <v>EQUIPAMENTOS (CUSTO HORÁRIO)</v>
          </cell>
        </row>
        <row r="974">
          <cell r="B974" t="str">
            <v>COMPOSIÇÃO PMC-001</v>
          </cell>
          <cell r="C974" t="str">
            <v>VEÍCULO COM UM CESTO AÉREO SIMPLES ISOLADO COM ALCANCE ATÉ 13 METROS E PORTA ESCADA, MONTADO SOBRE CAMINHÃO DE CARROCERIA (CHP)</v>
          </cell>
          <cell r="D974" t="str">
            <v>CHP</v>
          </cell>
          <cell r="E974">
            <v>0.02</v>
          </cell>
          <cell r="F974">
            <v>100.06</v>
          </cell>
          <cell r="G974">
            <v>2</v>
          </cell>
        </row>
        <row r="975">
          <cell r="B975" t="str">
            <v>TOTAL EQUIPAMENTOS (CUSTO HORÁRIO) R$</v>
          </cell>
          <cell r="G975">
            <v>2</v>
          </cell>
        </row>
        <row r="976">
          <cell r="B976" t="str">
            <v>SERVIÇOS</v>
          </cell>
        </row>
        <row r="980">
          <cell r="B980" t="str">
            <v>TOTAL SERVIÇOS R$</v>
          </cell>
          <cell r="G980">
            <v>0</v>
          </cell>
        </row>
        <row r="982">
          <cell r="F982" t="str">
            <v>TOTAL SIMPLES R$</v>
          </cell>
          <cell r="G982">
            <v>4.34</v>
          </cell>
        </row>
        <row r="983">
          <cell r="F983" t="str">
            <v>ENCARGOS SOCIAIS DE 117,01% R$</v>
          </cell>
          <cell r="G983">
            <v>0.3</v>
          </cell>
        </row>
        <row r="984">
          <cell r="F984" t="str">
            <v>BDI R$</v>
          </cell>
          <cell r="G984">
            <v>1.16</v>
          </cell>
        </row>
        <row r="985">
          <cell r="F985" t="str">
            <v>TOTAL GERAL C/ BDI R$</v>
          </cell>
          <cell r="G985">
            <v>5.8</v>
          </cell>
        </row>
        <row r="986">
          <cell r="F986" t="str">
            <v>TOTAL GERAL S/ BDI R$</v>
          </cell>
          <cell r="G986">
            <v>4.64</v>
          </cell>
        </row>
        <row r="988">
          <cell r="A988" t="str">
            <v>3.9.a</v>
          </cell>
          <cell r="C988" t="str">
            <v>1#16(16)mm2</v>
          </cell>
          <cell r="D988" t="str">
            <v>m</v>
          </cell>
          <cell r="G988">
            <v>6.56</v>
          </cell>
        </row>
        <row r="989">
          <cell r="B989" t="str">
            <v>COMPOSIÇÃO</v>
          </cell>
          <cell r="C989" t="str">
            <v>1#16(16)mm2</v>
          </cell>
        </row>
        <row r="990">
          <cell r="B990" t="str">
            <v>UNIDADE</v>
          </cell>
          <cell r="C990" t="str">
            <v>m</v>
          </cell>
        </row>
        <row r="991">
          <cell r="B991" t="str">
            <v>CÓDIGO</v>
          </cell>
          <cell r="C991" t="str">
            <v>3.9.a</v>
          </cell>
        </row>
        <row r="992">
          <cell r="B992" t="str">
            <v>AUTOR</v>
          </cell>
          <cell r="C992" t="str">
            <v>HÉLIO DELGÁDO</v>
          </cell>
        </row>
        <row r="993">
          <cell r="B993" t="str">
            <v>ULT ATUAL</v>
          </cell>
          <cell r="C993" t="str">
            <v>14/03/2016 (SEINFRA) E OUT/2016 (PREFEITURA)</v>
          </cell>
        </row>
        <row r="994">
          <cell r="B994" t="str">
            <v>TABELA</v>
          </cell>
          <cell r="C994" t="str">
            <v>SEINFRA V024.1 (DESONERADA)/PREFEITURA DE CANINDÉ  </v>
          </cell>
        </row>
        <row r="996">
          <cell r="B996" t="str">
            <v>Código</v>
          </cell>
          <cell r="C996" t="str">
            <v>Descrição</v>
          </cell>
          <cell r="D996" t="str">
            <v>Unidade</v>
          </cell>
          <cell r="E996" t="str">
            <v>Coeficiente</v>
          </cell>
          <cell r="F996" t="str">
            <v>Preço</v>
          </cell>
          <cell r="G996" t="str">
            <v>Total</v>
          </cell>
        </row>
        <row r="997">
          <cell r="B997" t="str">
            <v>MAO DE OBRA</v>
          </cell>
        </row>
        <row r="998">
          <cell r="B998" t="str">
            <v>I0042</v>
          </cell>
          <cell r="C998" t="str">
            <v>AUXILIAR DE ELETRICISTA</v>
          </cell>
          <cell r="D998" t="str">
            <v>H</v>
          </cell>
          <cell r="E998">
            <v>0.03</v>
          </cell>
          <cell r="F998">
            <v>5.6</v>
          </cell>
          <cell r="G998">
            <v>0.17</v>
          </cell>
        </row>
        <row r="999">
          <cell r="B999" t="str">
            <v>I2312</v>
          </cell>
          <cell r="C999" t="str">
            <v>ELETRICISTA</v>
          </cell>
          <cell r="D999" t="str">
            <v>H</v>
          </cell>
          <cell r="E999">
            <v>0.03</v>
          </cell>
          <cell r="F999">
            <v>7.2</v>
          </cell>
          <cell r="G999">
            <v>0.22</v>
          </cell>
        </row>
        <row r="1000">
          <cell r="B1000" t="str">
            <v>GRATIFICAÇÃO DE FUNÇÃO (ELETRICISTA MOTORISTA) DE 10% EM R$</v>
          </cell>
          <cell r="G1000">
            <v>0.022000000000000002</v>
          </cell>
        </row>
        <row r="1001">
          <cell r="B1001" t="str">
            <v>TOTAL MAO DE OBRA R$</v>
          </cell>
          <cell r="G1001">
            <v>0.41</v>
          </cell>
        </row>
        <row r="1002">
          <cell r="B1002" t="str">
            <v>MATERIAIS</v>
          </cell>
        </row>
        <row r="1003">
          <cell r="B1003" t="str">
            <v>I8843</v>
          </cell>
          <cell r="C1003" t="str">
            <v>CABO DE ALUMÍNIO MULTIPLEX XLPE 06/1KV 1X1X16+16MM2</v>
          </cell>
          <cell r="D1003" t="str">
            <v>MT</v>
          </cell>
          <cell r="E1003">
            <v>1.02</v>
          </cell>
          <cell r="F1003">
            <v>2.62</v>
          </cell>
          <cell r="G1003">
            <v>2.67</v>
          </cell>
        </row>
        <row r="1006">
          <cell r="B1006" t="str">
            <v>TOTAL MATERIAIS R$</v>
          </cell>
          <cell r="G1006">
            <v>2.67</v>
          </cell>
        </row>
        <row r="1007">
          <cell r="B1007" t="str">
            <v>EQUIPAMENTOS (CUSTO HORÁRIO)</v>
          </cell>
        </row>
        <row r="1008">
          <cell r="B1008" t="str">
            <v>COMPOSIÇÃO PMC-001</v>
          </cell>
          <cell r="C1008" t="str">
            <v>VEÍCULO COM UM CESTO AÉREO SIMPLES ISOLADO COM ALCANCE ATÉ 13 METROS E PORTA ESCADA, MONTADO SOBRE CAMINHÃO DE CARROCERIA (CHP)</v>
          </cell>
          <cell r="D1008" t="str">
            <v>CHP</v>
          </cell>
          <cell r="E1008">
            <v>0.03</v>
          </cell>
          <cell r="F1008">
            <v>100.06</v>
          </cell>
          <cell r="G1008">
            <v>3</v>
          </cell>
        </row>
        <row r="1009">
          <cell r="B1009" t="str">
            <v>TOTAL EQUIPAMENTOS (CUSTO HORÁRIO) R$</v>
          </cell>
          <cell r="G1009">
            <v>3</v>
          </cell>
        </row>
        <row r="1010">
          <cell r="B1010" t="str">
            <v>SERVIÇOS</v>
          </cell>
        </row>
        <row r="1014">
          <cell r="B1014" t="str">
            <v>TOTAL SERVIÇOS R$</v>
          </cell>
          <cell r="G1014">
            <v>0</v>
          </cell>
        </row>
        <row r="1016">
          <cell r="F1016" t="str">
            <v>TOTAL SIMPLES R$</v>
          </cell>
          <cell r="G1016">
            <v>6.08</v>
          </cell>
        </row>
        <row r="1017">
          <cell r="F1017" t="str">
            <v>ENCARGOS SOCIAIS DE 117,01% R$</v>
          </cell>
          <cell r="G1017">
            <v>0.48</v>
          </cell>
        </row>
        <row r="1018">
          <cell r="F1018" t="str">
            <v>BDI R$</v>
          </cell>
          <cell r="G1018">
            <v>1.64</v>
          </cell>
        </row>
        <row r="1019">
          <cell r="F1019" t="str">
            <v>TOTAL GERAL C/ BDI R$</v>
          </cell>
          <cell r="G1019">
            <v>8.2</v>
          </cell>
        </row>
        <row r="1020">
          <cell r="F1020" t="str">
            <v>TOTAL GERAL S/ BDI R$</v>
          </cell>
          <cell r="G1020">
            <v>6.56</v>
          </cell>
        </row>
        <row r="1022">
          <cell r="A1022" t="str">
            <v>3.9.b</v>
          </cell>
          <cell r="C1022" t="str">
            <v>3#16(16)mm2</v>
          </cell>
          <cell r="D1022" t="str">
            <v>m</v>
          </cell>
          <cell r="G1022">
            <v>13.73</v>
          </cell>
        </row>
        <row r="1023">
          <cell r="B1023" t="str">
            <v>COMPOSIÇÃO</v>
          </cell>
          <cell r="C1023" t="str">
            <v>3#16(16)mm2</v>
          </cell>
        </row>
        <row r="1024">
          <cell r="B1024" t="str">
            <v>UNIDADE</v>
          </cell>
          <cell r="C1024" t="str">
            <v>m</v>
          </cell>
        </row>
        <row r="1025">
          <cell r="B1025" t="str">
            <v>CÓDIGO</v>
          </cell>
          <cell r="C1025" t="str">
            <v>3.9.b</v>
          </cell>
        </row>
        <row r="1026">
          <cell r="B1026" t="str">
            <v>AUTOR</v>
          </cell>
          <cell r="C1026" t="str">
            <v>HÉLIO DELGÁDO</v>
          </cell>
        </row>
        <row r="1027">
          <cell r="B1027" t="str">
            <v>ULT ATUAL</v>
          </cell>
          <cell r="C1027" t="str">
            <v>14/03/2016 (SEINFRA) E OUT/2016 (PREFEITURA)</v>
          </cell>
        </row>
        <row r="1028">
          <cell r="B1028" t="str">
            <v>TABELA</v>
          </cell>
          <cell r="C1028" t="str">
            <v>SEINFRA V024.1 (DESONERADA)/PREFEITURA DE CANINDÉ  </v>
          </cell>
        </row>
        <row r="1030">
          <cell r="B1030" t="str">
            <v>Código</v>
          </cell>
          <cell r="C1030" t="str">
            <v>Descrição</v>
          </cell>
          <cell r="D1030" t="str">
            <v>Unidade</v>
          </cell>
          <cell r="E1030" t="str">
            <v>Coeficiente</v>
          </cell>
          <cell r="F1030" t="str">
            <v>Preço</v>
          </cell>
          <cell r="G1030" t="str">
            <v>Total</v>
          </cell>
        </row>
        <row r="1031">
          <cell r="B1031" t="str">
            <v>MAO DE OBRA</v>
          </cell>
        </row>
        <row r="1032">
          <cell r="B1032" t="str">
            <v>I0042</v>
          </cell>
          <cell r="C1032" t="str">
            <v>AUXILIAR DE ELETRICISTA</v>
          </cell>
          <cell r="D1032" t="str">
            <v>H</v>
          </cell>
          <cell r="E1032">
            <v>0.06</v>
          </cell>
          <cell r="F1032">
            <v>5.6</v>
          </cell>
          <cell r="G1032">
            <v>0.34</v>
          </cell>
        </row>
        <row r="1033">
          <cell r="B1033" t="str">
            <v>I2312</v>
          </cell>
          <cell r="C1033" t="str">
            <v>ELETRICISTA</v>
          </cell>
          <cell r="D1033" t="str">
            <v>H</v>
          </cell>
          <cell r="E1033">
            <v>0.06</v>
          </cell>
          <cell r="F1033">
            <v>7.2</v>
          </cell>
          <cell r="G1033">
            <v>0.43</v>
          </cell>
        </row>
        <row r="1034">
          <cell r="B1034" t="str">
            <v>GRATIFICAÇÃO DE FUNÇÃO (ELETRICISTA MOTORISTA) DE 10% EM R$</v>
          </cell>
          <cell r="G1034">
            <v>0.043000000000000003</v>
          </cell>
        </row>
        <row r="1035">
          <cell r="B1035" t="str">
            <v>TOTAL MAO DE OBRA R$</v>
          </cell>
          <cell r="G1035">
            <v>0.81</v>
          </cell>
        </row>
        <row r="1036">
          <cell r="B1036" t="str">
            <v>MATERIAIS</v>
          </cell>
        </row>
        <row r="1037">
          <cell r="B1037" t="str">
            <v>I8853</v>
          </cell>
          <cell r="C1037" t="str">
            <v>CABO DE ALUMÍNIO MULTIPLEX XLPE 06/1KV 3X1X16+16MM2</v>
          </cell>
          <cell r="D1037" t="str">
            <v>MT</v>
          </cell>
          <cell r="E1037">
            <v>1.02</v>
          </cell>
          <cell r="F1037">
            <v>5.85</v>
          </cell>
          <cell r="G1037">
            <v>5.97</v>
          </cell>
        </row>
        <row r="1040">
          <cell r="B1040" t="str">
            <v>TOTAL MATERIAIS R$</v>
          </cell>
          <cell r="G1040">
            <v>5.97</v>
          </cell>
        </row>
        <row r="1041">
          <cell r="B1041" t="str">
            <v>EQUIPAMENTOS (CUSTO HORÁRIO)</v>
          </cell>
        </row>
        <row r="1042">
          <cell r="B1042" t="str">
            <v>COMPOSIÇÃO PMC-001</v>
          </cell>
          <cell r="C1042" t="str">
            <v>VEÍCULO COM UM CESTO AÉREO SIMPLES ISOLADO COM ALCANCE ATÉ 13 METROS E PORTA ESCADA, MONTADO SOBRE CAMINHÃO DE CARROCERIA (CHP)</v>
          </cell>
          <cell r="D1042" t="str">
            <v>CHP</v>
          </cell>
          <cell r="E1042">
            <v>0.06</v>
          </cell>
          <cell r="F1042">
            <v>100.06</v>
          </cell>
          <cell r="G1042">
            <v>6</v>
          </cell>
        </row>
        <row r="1043">
          <cell r="B1043" t="str">
            <v>TOTAL EQUIPAMENTOS (CUSTO HORÁRIO) R$</v>
          </cell>
          <cell r="G1043">
            <v>6</v>
          </cell>
        </row>
        <row r="1044">
          <cell r="B1044" t="str">
            <v>SERVIÇOS</v>
          </cell>
        </row>
        <row r="1048">
          <cell r="B1048" t="str">
            <v>TOTAL SERVIÇOS R$</v>
          </cell>
          <cell r="G1048">
            <v>0</v>
          </cell>
        </row>
        <row r="1050">
          <cell r="F1050" t="str">
            <v>TOTAL SIMPLES R$</v>
          </cell>
          <cell r="G1050">
            <v>12.78</v>
          </cell>
        </row>
        <row r="1051">
          <cell r="F1051" t="str">
            <v>ENCARGOS SOCIAIS DE 117,01% R$</v>
          </cell>
          <cell r="G1051">
            <v>0.95</v>
          </cell>
        </row>
        <row r="1052">
          <cell r="F1052" t="str">
            <v>BDI R$</v>
          </cell>
          <cell r="G1052">
            <v>3.43</v>
          </cell>
        </row>
        <row r="1053">
          <cell r="F1053" t="str">
            <v>TOTAL GERAL C/ BDI R$</v>
          </cell>
          <cell r="G1053">
            <v>17.16</v>
          </cell>
        </row>
        <row r="1054">
          <cell r="F1054" t="str">
            <v>TOTAL GERAL S/ BDI R$</v>
          </cell>
          <cell r="G1054">
            <v>13.73</v>
          </cell>
        </row>
        <row r="1056">
          <cell r="A1056" t="str">
            <v>3.9.c</v>
          </cell>
          <cell r="C1056" t="str">
            <v>1#25(25)mm2</v>
          </cell>
          <cell r="D1056" t="str">
            <v>m</v>
          </cell>
          <cell r="G1056">
            <v>9.27</v>
          </cell>
        </row>
        <row r="1057">
          <cell r="B1057" t="str">
            <v>COMPOSIÇÃO</v>
          </cell>
          <cell r="C1057" t="str">
            <v>1#25(25)mm2</v>
          </cell>
        </row>
        <row r="1058">
          <cell r="B1058" t="str">
            <v>UNIDADE</v>
          </cell>
          <cell r="C1058" t="str">
            <v>m</v>
          </cell>
        </row>
        <row r="1059">
          <cell r="B1059" t="str">
            <v>CÓDIGO</v>
          </cell>
          <cell r="C1059" t="str">
            <v>3.9.c</v>
          </cell>
        </row>
        <row r="1060">
          <cell r="B1060" t="str">
            <v>AUTOR</v>
          </cell>
          <cell r="C1060" t="str">
            <v>HÉLIO DELGÁDO</v>
          </cell>
        </row>
        <row r="1061">
          <cell r="B1061" t="str">
            <v>ULT ATUAL</v>
          </cell>
          <cell r="C1061" t="str">
            <v>14/03/2016 (SEINFRA) E OUT/2016 (PREFEITURA)</v>
          </cell>
        </row>
        <row r="1062">
          <cell r="B1062" t="str">
            <v>TABELA</v>
          </cell>
          <cell r="C1062" t="str">
            <v>SEINFRA V024.1 (DESONERADA)/PREFEITURA DE CANINDÉ  </v>
          </cell>
        </row>
        <row r="1064">
          <cell r="B1064" t="str">
            <v>Código</v>
          </cell>
          <cell r="C1064" t="str">
            <v>Descrição</v>
          </cell>
          <cell r="D1064" t="str">
            <v>Unidade</v>
          </cell>
          <cell r="E1064" t="str">
            <v>Coeficiente</v>
          </cell>
          <cell r="F1064" t="str">
            <v>Preço</v>
          </cell>
          <cell r="G1064" t="str">
            <v>Total</v>
          </cell>
        </row>
        <row r="1065">
          <cell r="B1065" t="str">
            <v>MAO DE OBRA</v>
          </cell>
        </row>
        <row r="1066">
          <cell r="B1066" t="str">
            <v>I0042</v>
          </cell>
          <cell r="C1066" t="str">
            <v>AUXILIAR DE ELETRICISTA</v>
          </cell>
          <cell r="D1066" t="str">
            <v>H</v>
          </cell>
          <cell r="E1066">
            <v>0.04</v>
          </cell>
          <cell r="F1066">
            <v>5.6</v>
          </cell>
          <cell r="G1066">
            <v>0.22</v>
          </cell>
        </row>
        <row r="1067">
          <cell r="B1067" t="str">
            <v>I2312</v>
          </cell>
          <cell r="C1067" t="str">
            <v>ELETRICISTA</v>
          </cell>
          <cell r="D1067" t="str">
            <v>H</v>
          </cell>
          <cell r="E1067">
            <v>0.04</v>
          </cell>
          <cell r="F1067">
            <v>7.2</v>
          </cell>
          <cell r="G1067">
            <v>0.29</v>
          </cell>
        </row>
        <row r="1068">
          <cell r="B1068" t="str">
            <v>GRATIFICAÇÃO DE FUNÇÃO (ELETRICISTA MOTORISTA) DE 10% EM R$</v>
          </cell>
          <cell r="G1068">
            <v>0.028999999999999998</v>
          </cell>
        </row>
        <row r="1069">
          <cell r="B1069" t="str">
            <v>TOTAL MAO DE OBRA R$</v>
          </cell>
          <cell r="G1069">
            <v>0.54</v>
          </cell>
        </row>
        <row r="1070">
          <cell r="B1070" t="str">
            <v>MATERIAIS</v>
          </cell>
        </row>
        <row r="1071">
          <cell r="B1071" t="str">
            <v>I8844</v>
          </cell>
          <cell r="C1071" t="str">
            <v>CABO DE ALUMÍNIO MULTIPLEX XLPE 06/1KV 1X1X25+25MM2</v>
          </cell>
          <cell r="D1071" t="str">
            <v>M</v>
          </cell>
          <cell r="E1071">
            <v>1.02</v>
          </cell>
          <cell r="F1071">
            <v>4.02</v>
          </cell>
          <cell r="G1071">
            <v>4.1</v>
          </cell>
        </row>
        <row r="1074">
          <cell r="B1074" t="str">
            <v>TOTAL MATERIAIS R$</v>
          </cell>
          <cell r="G1074">
            <v>4.1</v>
          </cell>
        </row>
        <row r="1075">
          <cell r="B1075" t="str">
            <v>EQUIPAMENTOS (CUSTO HORÁRIO)</v>
          </cell>
        </row>
        <row r="1076">
          <cell r="B1076" t="str">
            <v>COMPOSIÇÃO PMC-001</v>
          </cell>
          <cell r="C1076" t="str">
            <v>VEÍCULO COM UM CESTO AÉREO SIMPLES ISOLADO COM ALCANCE ATÉ 13 METROS E PORTA ESCADA, MONTADO SOBRE CAMINHÃO DE CARROCERIA (CHP)</v>
          </cell>
          <cell r="D1076" t="str">
            <v>CHP</v>
          </cell>
          <cell r="E1076">
            <v>0.04</v>
          </cell>
          <cell r="F1076">
            <v>100.06</v>
          </cell>
          <cell r="G1076">
            <v>4</v>
          </cell>
        </row>
        <row r="1077">
          <cell r="B1077" t="str">
            <v>TOTAL EQUIPAMENTOS (CUSTO HORÁRIO) R$</v>
          </cell>
          <cell r="G1077">
            <v>4</v>
          </cell>
        </row>
        <row r="1078">
          <cell r="B1078" t="str">
            <v>SERVIÇOS</v>
          </cell>
        </row>
        <row r="1082">
          <cell r="B1082" t="str">
            <v>TOTAL SERVIÇOS R$</v>
          </cell>
          <cell r="G1082">
            <v>0</v>
          </cell>
        </row>
        <row r="1084">
          <cell r="F1084" t="str">
            <v>TOTAL SIMPLES R$</v>
          </cell>
          <cell r="G1084">
            <v>8.64</v>
          </cell>
        </row>
        <row r="1085">
          <cell r="F1085" t="str">
            <v>ENCARGOS SOCIAIS DE 117,01% R$</v>
          </cell>
          <cell r="G1085">
            <v>0.63</v>
          </cell>
        </row>
        <row r="1086">
          <cell r="F1086" t="str">
            <v>BDI R$</v>
          </cell>
          <cell r="G1086">
            <v>2.32</v>
          </cell>
        </row>
        <row r="1087">
          <cell r="F1087" t="str">
            <v>TOTAL GERAL C/ BDI R$</v>
          </cell>
          <cell r="G1087">
            <v>11.59</v>
          </cell>
        </row>
        <row r="1088">
          <cell r="F1088" t="str">
            <v>TOTAL GERAL S/ BDI R$</v>
          </cell>
          <cell r="G1088">
            <v>9.27</v>
          </cell>
        </row>
        <row r="1090">
          <cell r="A1090" t="str">
            <v>3.9.d</v>
          </cell>
          <cell r="C1090" t="str">
            <v>3#25(25)mm2</v>
          </cell>
          <cell r="D1090" t="str">
            <v>m</v>
          </cell>
          <cell r="G1090">
            <v>18.939999999999998</v>
          </cell>
        </row>
        <row r="1091">
          <cell r="B1091" t="str">
            <v>COMPOSIÇÃO</v>
          </cell>
          <cell r="C1091" t="str">
            <v>3#25(25)mm2</v>
          </cell>
        </row>
        <row r="1092">
          <cell r="B1092" t="str">
            <v>UNIDADE</v>
          </cell>
          <cell r="C1092" t="str">
            <v>m</v>
          </cell>
        </row>
        <row r="1093">
          <cell r="B1093" t="str">
            <v>CÓDIGO</v>
          </cell>
          <cell r="C1093" t="str">
            <v>3.9.d</v>
          </cell>
        </row>
        <row r="1094">
          <cell r="B1094" t="str">
            <v>AUTOR</v>
          </cell>
          <cell r="C1094" t="str">
            <v>HÉLIO DELGÁDO</v>
          </cell>
        </row>
        <row r="1095">
          <cell r="B1095" t="str">
            <v>ULT ATUAL</v>
          </cell>
          <cell r="C1095" t="str">
            <v>14/03/2016 (SEINFRA) E OUT/2016 (PREFEITURA)</v>
          </cell>
        </row>
        <row r="1096">
          <cell r="B1096" t="str">
            <v>TABELA</v>
          </cell>
          <cell r="C1096" t="str">
            <v>SEINFRA V024.1 (DESONERADA)/PREFEITURA DE CANINDÉ  </v>
          </cell>
        </row>
        <row r="1098">
          <cell r="B1098" t="str">
            <v>Código</v>
          </cell>
          <cell r="C1098" t="str">
            <v>Descrição</v>
          </cell>
          <cell r="D1098" t="str">
            <v>Unidade</v>
          </cell>
          <cell r="E1098" t="str">
            <v>Coeficiente</v>
          </cell>
          <cell r="F1098" t="str">
            <v>Preço</v>
          </cell>
          <cell r="G1098" t="str">
            <v>Total</v>
          </cell>
        </row>
        <row r="1099">
          <cell r="B1099" t="str">
            <v>MAO DE OBRA</v>
          </cell>
        </row>
        <row r="1100">
          <cell r="B1100" t="str">
            <v>I0042</v>
          </cell>
          <cell r="C1100" t="str">
            <v>AUXILIAR DE ELETRICISTA</v>
          </cell>
          <cell r="D1100" t="str">
            <v>H</v>
          </cell>
          <cell r="E1100">
            <v>0.08</v>
          </cell>
          <cell r="F1100">
            <v>5.6</v>
          </cell>
          <cell r="G1100">
            <v>0.45</v>
          </cell>
        </row>
        <row r="1101">
          <cell r="B1101" t="str">
            <v>I2312</v>
          </cell>
          <cell r="C1101" t="str">
            <v>ELETRICISTA</v>
          </cell>
          <cell r="D1101" t="str">
            <v>H</v>
          </cell>
          <cell r="E1101">
            <v>0.08</v>
          </cell>
          <cell r="F1101">
            <v>7.2</v>
          </cell>
          <cell r="G1101">
            <v>0.58</v>
          </cell>
        </row>
        <row r="1102">
          <cell r="B1102" t="str">
            <v>GRATIFICAÇÃO DE FUNÇÃO (ELETRICISTA MOTORISTA) DE 10% EM R$</v>
          </cell>
          <cell r="G1102">
            <v>0.057999999999999996</v>
          </cell>
        </row>
        <row r="1103">
          <cell r="B1103" t="str">
            <v>TOTAL MAO DE OBRA R$</v>
          </cell>
          <cell r="G1103">
            <v>1.09</v>
          </cell>
        </row>
        <row r="1104">
          <cell r="B1104" t="str">
            <v>MATERIAIS</v>
          </cell>
        </row>
        <row r="1105">
          <cell r="B1105" t="str">
            <v>I8854</v>
          </cell>
          <cell r="C1105" t="str">
            <v>CABO DE ALUMÍNIO MULTIPLEX XLPE 06/1KV 3X1X25+25MM2</v>
          </cell>
          <cell r="D1105" t="str">
            <v>MT</v>
          </cell>
          <cell r="E1105">
            <v>1.02</v>
          </cell>
          <cell r="F1105">
            <v>8.4</v>
          </cell>
          <cell r="G1105">
            <v>8.57</v>
          </cell>
        </row>
        <row r="1108">
          <cell r="B1108" t="str">
            <v>TOTAL MATERIAIS R$</v>
          </cell>
          <cell r="G1108">
            <v>8.57</v>
          </cell>
        </row>
        <row r="1109">
          <cell r="B1109" t="str">
            <v>EQUIPAMENTOS (CUSTO HORÁRIO)</v>
          </cell>
        </row>
        <row r="1110">
          <cell r="B1110" t="str">
            <v>COMPOSIÇÃO PMC-001</v>
          </cell>
          <cell r="C1110" t="str">
            <v>VEÍCULO COM UM CESTO AÉREO SIMPLES ISOLADO COM ALCANCE ATÉ 13 METROS E PORTA ESCADA, MONTADO SOBRE CAMINHÃO DE CARROCERIA (CHP)</v>
          </cell>
          <cell r="D1110" t="str">
            <v>CHP</v>
          </cell>
          <cell r="E1110">
            <v>0.08</v>
          </cell>
          <cell r="F1110">
            <v>100.06</v>
          </cell>
          <cell r="G1110">
            <v>8</v>
          </cell>
        </row>
        <row r="1111">
          <cell r="B1111" t="str">
            <v>TOTAL EQUIPAMENTOS (CUSTO HORÁRIO) R$</v>
          </cell>
          <cell r="G1111">
            <v>8</v>
          </cell>
        </row>
        <row r="1112">
          <cell r="B1112" t="str">
            <v>SERVIÇOS</v>
          </cell>
        </row>
        <row r="1116">
          <cell r="B1116" t="str">
            <v>TOTAL SERVIÇOS R$</v>
          </cell>
          <cell r="G1116">
            <v>0</v>
          </cell>
        </row>
        <row r="1118">
          <cell r="F1118" t="str">
            <v>TOTAL SIMPLES R$</v>
          </cell>
          <cell r="G1118">
            <v>17.66</v>
          </cell>
        </row>
        <row r="1119">
          <cell r="F1119" t="str">
            <v>ENCARGOS SOCIAIS DE 117,01% R$</v>
          </cell>
          <cell r="G1119">
            <v>1.28</v>
          </cell>
        </row>
        <row r="1120">
          <cell r="F1120" t="str">
            <v>BDI R$</v>
          </cell>
          <cell r="G1120">
            <v>4.74</v>
          </cell>
        </row>
        <row r="1121">
          <cell r="F1121" t="str">
            <v>TOTAL GERAL C/ BDI R$</v>
          </cell>
          <cell r="G1121">
            <v>23.68</v>
          </cell>
        </row>
        <row r="1122">
          <cell r="F1122" t="str">
            <v>TOTAL GERAL S/ BDI R$</v>
          </cell>
          <cell r="G1122">
            <v>18.939999999999998</v>
          </cell>
        </row>
        <row r="1124">
          <cell r="A1124" t="str">
            <v>3.10.a</v>
          </cell>
          <cell r="C1124" t="str">
            <v>5/8 pol x 2,40 m com conector</v>
          </cell>
          <cell r="D1124" t="str">
            <v>un</v>
          </cell>
          <cell r="G1124">
            <v>52.6</v>
          </cell>
        </row>
        <row r="1125">
          <cell r="B1125" t="str">
            <v>COMPOSIÇÃO</v>
          </cell>
          <cell r="C1125" t="str">
            <v>5/8 pol x 2,40 m com conector</v>
          </cell>
        </row>
        <row r="1126">
          <cell r="B1126" t="str">
            <v>UNIDADE</v>
          </cell>
          <cell r="C1126" t="str">
            <v>un</v>
          </cell>
        </row>
        <row r="1127">
          <cell r="B1127" t="str">
            <v>CÓDIGO</v>
          </cell>
          <cell r="C1127" t="str">
            <v>3.10.a</v>
          </cell>
        </row>
        <row r="1128">
          <cell r="B1128" t="str">
            <v>AUTOR</v>
          </cell>
          <cell r="C1128" t="str">
            <v>HÉLIO DELGÁDO</v>
          </cell>
        </row>
        <row r="1129">
          <cell r="B1129" t="str">
            <v>ULT ATUAL</v>
          </cell>
          <cell r="C1129" t="str">
            <v>14/03/2016 (SEINFRA) E OUT/2016 (PREFEITURA)</v>
          </cell>
        </row>
        <row r="1130">
          <cell r="B1130" t="str">
            <v>TABELA</v>
          </cell>
          <cell r="C1130" t="str">
            <v>SEINFRA V024.1 (DESONERADA)/PREFEITURA DE CANINDÉ  </v>
          </cell>
        </row>
        <row r="1132">
          <cell r="B1132" t="str">
            <v>Código</v>
          </cell>
          <cell r="C1132" t="str">
            <v>Descrição</v>
          </cell>
          <cell r="D1132" t="str">
            <v>Unidade</v>
          </cell>
          <cell r="E1132" t="str">
            <v>Coeficiente</v>
          </cell>
          <cell r="F1132" t="str">
            <v>Preço</v>
          </cell>
          <cell r="G1132" t="str">
            <v>Total</v>
          </cell>
        </row>
        <row r="1133">
          <cell r="B1133" t="str">
            <v>MAO DE OBRA</v>
          </cell>
        </row>
        <row r="1134">
          <cell r="B1134" t="str">
            <v>I0042</v>
          </cell>
          <cell r="C1134" t="str">
            <v>AUXILIAR DE ELETRICISTA</v>
          </cell>
          <cell r="D1134" t="str">
            <v>H</v>
          </cell>
          <cell r="E1134">
            <v>0.17</v>
          </cell>
          <cell r="F1134">
            <v>5.6</v>
          </cell>
          <cell r="G1134">
            <v>0.95</v>
          </cell>
        </row>
        <row r="1135">
          <cell r="B1135" t="str">
            <v>I2312</v>
          </cell>
          <cell r="C1135" t="str">
            <v>ELETRICISTA</v>
          </cell>
          <cell r="D1135" t="str">
            <v>H</v>
          </cell>
          <cell r="E1135">
            <v>0.17</v>
          </cell>
          <cell r="F1135">
            <v>7.2</v>
          </cell>
          <cell r="G1135">
            <v>1.22</v>
          </cell>
        </row>
        <row r="1136">
          <cell r="B1136" t="str">
            <v>GRATIFICAÇÃO DE FUNÇÃO (ELETRICISTA MOTORISTA) DE 10% EM R$</v>
          </cell>
          <cell r="G1136">
            <v>0.122</v>
          </cell>
        </row>
        <row r="1137">
          <cell r="B1137" t="str">
            <v>TOTAL MAO DE OBRA R$</v>
          </cell>
          <cell r="G1137">
            <v>2.29</v>
          </cell>
        </row>
        <row r="1138">
          <cell r="B1138" t="str">
            <v>MATERIAIS</v>
          </cell>
        </row>
        <row r="1139">
          <cell r="B1139" t="str">
            <v>I7381</v>
          </cell>
          <cell r="C1139" t="str">
            <v>GRAMPO DE ATERRAMENTO GKP</v>
          </cell>
          <cell r="D1139" t="str">
            <v>UN</v>
          </cell>
          <cell r="E1139">
            <v>1</v>
          </cell>
          <cell r="F1139">
            <v>4.7</v>
          </cell>
          <cell r="G1139">
            <v>4.7</v>
          </cell>
        </row>
        <row r="1140">
          <cell r="B1140" t="str">
            <v>I2352</v>
          </cell>
          <cell r="C1140" t="str">
            <v>HASTE DE ATERRAMENTO COPERWELD 5/8" x 2.40M</v>
          </cell>
          <cell r="D1140" t="str">
            <v>UN</v>
          </cell>
          <cell r="E1140">
            <v>1</v>
          </cell>
          <cell r="F1140">
            <v>25.92</v>
          </cell>
          <cell r="G1140">
            <v>25.92</v>
          </cell>
        </row>
        <row r="1142">
          <cell r="B1142" t="str">
            <v>TOTAL MATERIAIS R$</v>
          </cell>
          <cell r="G1142">
            <v>30.62</v>
          </cell>
        </row>
        <row r="1143">
          <cell r="B1143" t="str">
            <v>EQUIPAMENTOS (CUSTO HORÁRIO)</v>
          </cell>
        </row>
        <row r="1144">
          <cell r="B1144" t="str">
            <v>COMPOSIÇÃO PMC-001</v>
          </cell>
          <cell r="C1144" t="str">
            <v>VEÍCULO COM UM CESTO AÉREO SIMPLES ISOLADO COM ALCANCE ATÉ 13 METROS E PORTA ESCADA, MONTADO SOBRE CAMINHÃO DE CARROCERIA (CHP)</v>
          </cell>
          <cell r="D1144" t="str">
            <v>CHP</v>
          </cell>
          <cell r="E1144">
            <v>0.17</v>
          </cell>
          <cell r="F1144">
            <v>100.06</v>
          </cell>
          <cell r="G1144">
            <v>17.01</v>
          </cell>
        </row>
        <row r="1145">
          <cell r="B1145" t="str">
            <v>TOTAL EQUIPAMENTOS (CUSTO HORÁRIO) R$</v>
          </cell>
          <cell r="G1145">
            <v>17.01</v>
          </cell>
        </row>
        <row r="1146">
          <cell r="B1146" t="str">
            <v>SERVIÇOS</v>
          </cell>
        </row>
        <row r="1150">
          <cell r="B1150" t="str">
            <v>TOTAL SERVIÇOS R$</v>
          </cell>
          <cell r="G1150">
            <v>0</v>
          </cell>
        </row>
        <row r="1152">
          <cell r="F1152" t="str">
            <v>TOTAL SIMPLES R$</v>
          </cell>
          <cell r="G1152">
            <v>49.92</v>
          </cell>
        </row>
        <row r="1153">
          <cell r="F1153" t="str">
            <v>ENCARGOS SOCIAIS DE 117,01% R$</v>
          </cell>
          <cell r="G1153">
            <v>2.68</v>
          </cell>
        </row>
        <row r="1154">
          <cell r="F1154" t="str">
            <v>BDI R$</v>
          </cell>
          <cell r="G1154">
            <v>13.15</v>
          </cell>
        </row>
        <row r="1155">
          <cell r="F1155" t="str">
            <v>TOTAL GERAL C/ BDI R$</v>
          </cell>
          <cell r="G1155">
            <v>65.75</v>
          </cell>
        </row>
        <row r="1156">
          <cell r="F1156" t="str">
            <v>TOTAL GERAL S/ BDI R$</v>
          </cell>
          <cell r="G1156">
            <v>52.6</v>
          </cell>
        </row>
        <row r="1158">
          <cell r="A1158" t="str">
            <v>3.11.a</v>
          </cell>
          <cell r="C1158" t="str">
            <v>01 estribo (completa) - poste DT/Poste Circular</v>
          </cell>
          <cell r="D1158" t="str">
            <v>un</v>
          </cell>
          <cell r="G1158">
            <v>53.71</v>
          </cell>
        </row>
        <row r="1159">
          <cell r="B1159" t="str">
            <v>COMPOSIÇÃO</v>
          </cell>
          <cell r="C1159" t="str">
            <v>01 estribo (completa) - poste DT/Poste Circular</v>
          </cell>
        </row>
        <row r="1160">
          <cell r="B1160" t="str">
            <v>UNIDADE</v>
          </cell>
          <cell r="C1160" t="str">
            <v>un</v>
          </cell>
        </row>
        <row r="1161">
          <cell r="B1161" t="str">
            <v>CÓDIGO</v>
          </cell>
          <cell r="C1161" t="str">
            <v>3.11.a</v>
          </cell>
        </row>
        <row r="1162">
          <cell r="B1162" t="str">
            <v>AUTOR</v>
          </cell>
          <cell r="C1162" t="str">
            <v>HÉLIO DELGÁDO</v>
          </cell>
        </row>
        <row r="1163">
          <cell r="B1163" t="str">
            <v>ULT ATUAL</v>
          </cell>
          <cell r="C1163" t="str">
            <v>08/03/2016 (SEINFRA), 14/11/2016 (SINAPI) E OUT/2016 (PREFEITURA)</v>
          </cell>
        </row>
        <row r="1164">
          <cell r="B1164" t="str">
            <v>TABELA</v>
          </cell>
          <cell r="C1164" t="str">
            <v>SEINFRA V024.1 (DESONERADA)/SINAPI OUT/16 (DESONERADA)/PREFEITURA DE CANINDÉ</v>
          </cell>
        </row>
        <row r="1166">
          <cell r="B1166" t="str">
            <v>Código</v>
          </cell>
          <cell r="C1166" t="str">
            <v>Descrição</v>
          </cell>
          <cell r="D1166" t="str">
            <v>Unidade</v>
          </cell>
          <cell r="E1166" t="str">
            <v>Coeficiente</v>
          </cell>
          <cell r="F1166" t="str">
            <v>Preço</v>
          </cell>
          <cell r="G1166" t="str">
            <v>Total</v>
          </cell>
        </row>
        <row r="1167">
          <cell r="B1167" t="str">
            <v>MAO DE OBRA</v>
          </cell>
        </row>
        <row r="1168">
          <cell r="B1168" t="str">
            <v>I0042</v>
          </cell>
          <cell r="C1168" t="str">
            <v>AUXILIAR DE ELETRICISTA</v>
          </cell>
          <cell r="D1168" t="str">
            <v>H</v>
          </cell>
          <cell r="E1168">
            <v>0.17</v>
          </cell>
          <cell r="F1168">
            <v>5.6</v>
          </cell>
          <cell r="G1168">
            <v>0.95</v>
          </cell>
        </row>
        <row r="1169">
          <cell r="B1169" t="str">
            <v>I2312</v>
          </cell>
          <cell r="C1169" t="str">
            <v>ELETRICISTA</v>
          </cell>
          <cell r="D1169" t="str">
            <v>H</v>
          </cell>
          <cell r="E1169">
            <v>0.17</v>
          </cell>
          <cell r="F1169">
            <v>7.2</v>
          </cell>
          <cell r="G1169">
            <v>1.22</v>
          </cell>
        </row>
        <row r="1170">
          <cell r="B1170" t="str">
            <v>GRATIFICAÇÃO DE FUNÇÃO (ELETRICISTA MOTORISTA) DE 10% EM R$</v>
          </cell>
          <cell r="G1170">
            <v>0.122</v>
          </cell>
        </row>
        <row r="1171">
          <cell r="B1171" t="str">
            <v>TOTAL MAO DE OBRA R$</v>
          </cell>
          <cell r="G1171">
            <v>2.29</v>
          </cell>
        </row>
        <row r="1172">
          <cell r="B1172" t="str">
            <v>MATERIAIS</v>
          </cell>
        </row>
        <row r="1173">
          <cell r="B1173">
            <v>1091</v>
          </cell>
          <cell r="C1173" t="str">
            <v>ARMACAO VERTICAL COM HASTE E CONTRA-PINO, EM CHAPA DE ACO GALVANIZADO 3/16", COM 1 ESTRIBO E 1 ISOLADOR</v>
          </cell>
          <cell r="D1173" t="str">
            <v>UN</v>
          </cell>
          <cell r="E1173">
            <v>1</v>
          </cell>
          <cell r="F1173">
            <v>17.3</v>
          </cell>
          <cell r="G1173">
            <v>17.3</v>
          </cell>
        </row>
        <row r="1174">
          <cell r="B1174" t="str">
            <v>I0806</v>
          </cell>
          <cell r="C1174" t="str">
            <v>CINTA DE AÇO GALVANIZADO</v>
          </cell>
          <cell r="D1174" t="str">
            <v>UN</v>
          </cell>
          <cell r="E1174">
            <v>1</v>
          </cell>
          <cell r="F1174">
            <v>8.03</v>
          </cell>
          <cell r="G1174">
            <v>8.03</v>
          </cell>
        </row>
        <row r="1175">
          <cell r="B1175" t="str">
            <v>I1568</v>
          </cell>
          <cell r="C1175" t="str">
            <v>PARAFUSO ABAULADO M16X150MM</v>
          </cell>
          <cell r="D1175" t="str">
            <v>UN</v>
          </cell>
          <cell r="E1175">
            <v>1</v>
          </cell>
          <cell r="F1175">
            <v>5.66</v>
          </cell>
          <cell r="G1175">
            <v>5.66</v>
          </cell>
        </row>
        <row r="1176">
          <cell r="B1176" t="str">
            <v>I8072</v>
          </cell>
          <cell r="C1176" t="str">
            <v>PORCA QUADRADA PARA PARAFUSO M16 x 2</v>
          </cell>
          <cell r="D1176" t="str">
            <v>UN</v>
          </cell>
          <cell r="E1176">
            <v>1</v>
          </cell>
          <cell r="F1176">
            <v>0.74</v>
          </cell>
          <cell r="G1176">
            <v>0.74</v>
          </cell>
        </row>
        <row r="1178">
          <cell r="B1178" t="str">
            <v>TOTAL MATERIAIS R$</v>
          </cell>
          <cell r="G1178">
            <v>31.73</v>
          </cell>
        </row>
        <row r="1179">
          <cell r="B1179" t="str">
            <v>EQUIPAMENTOS (CUSTO HORÁRIO)</v>
          </cell>
        </row>
        <row r="1180">
          <cell r="B1180" t="str">
            <v>COMPOSIÇÃO PMC-001</v>
          </cell>
          <cell r="C1180" t="str">
            <v>VEÍCULO COM UM CESTO AÉREO SIMPLES ISOLADO COM ALCANCE ATÉ 13 METROS E PORTA ESCADA, MONTADO SOBRE CAMINHÃO DE CARROCERIA (CHP)</v>
          </cell>
          <cell r="D1180" t="str">
            <v>CHP</v>
          </cell>
          <cell r="E1180">
            <v>0.17</v>
          </cell>
          <cell r="F1180">
            <v>100.06</v>
          </cell>
          <cell r="G1180">
            <v>17.01</v>
          </cell>
        </row>
        <row r="1181">
          <cell r="B1181" t="str">
            <v>TOTAL EQUIPAMENTOS (CUSTO HORÁRIO) R$</v>
          </cell>
          <cell r="G1181">
            <v>17.01</v>
          </cell>
        </row>
        <row r="1182">
          <cell r="B1182" t="str">
            <v>SERVIÇOS</v>
          </cell>
        </row>
        <row r="1186">
          <cell r="B1186" t="str">
            <v>TOTAL SERVIÇOS R$</v>
          </cell>
          <cell r="G1186">
            <v>0</v>
          </cell>
        </row>
        <row r="1188">
          <cell r="F1188" t="str">
            <v>TOTAL SIMPLES R$</v>
          </cell>
          <cell r="G1188">
            <v>51.03</v>
          </cell>
        </row>
        <row r="1189">
          <cell r="F1189" t="str">
            <v>ENCARGOS SOCIAIS DE 117,01% R$</v>
          </cell>
          <cell r="G1189">
            <v>2.68</v>
          </cell>
        </row>
        <row r="1190">
          <cell r="F1190" t="str">
            <v>BDI R$</v>
          </cell>
          <cell r="G1190">
            <v>13.43</v>
          </cell>
        </row>
        <row r="1191">
          <cell r="F1191" t="str">
            <v>TOTAL GERAL C/ BDI R$</v>
          </cell>
          <cell r="G1191">
            <v>67.14</v>
          </cell>
        </row>
        <row r="1192">
          <cell r="F1192" t="str">
            <v>TOTAL GERAL S/ BDI R$</v>
          </cell>
          <cell r="G1192">
            <v>53.71</v>
          </cell>
        </row>
        <row r="1194">
          <cell r="A1194" t="str">
            <v>3.11.b</v>
          </cell>
          <cell r="C1194" t="str">
            <v>02 estribos (completa) - poste DT/Poste Circular</v>
          </cell>
          <cell r="D1194" t="str">
            <v>un</v>
          </cell>
          <cell r="G1194">
            <v>72.41</v>
          </cell>
        </row>
        <row r="1195">
          <cell r="B1195" t="str">
            <v>COMPOSIÇÃO</v>
          </cell>
          <cell r="C1195" t="str">
            <v>02 estribos (completa) - poste DT/Poste Circular</v>
          </cell>
        </row>
        <row r="1196">
          <cell r="B1196" t="str">
            <v>UNIDADE</v>
          </cell>
          <cell r="C1196" t="str">
            <v>un</v>
          </cell>
        </row>
        <row r="1197">
          <cell r="B1197" t="str">
            <v>CÓDIGO</v>
          </cell>
          <cell r="C1197" t="str">
            <v>3.11.b</v>
          </cell>
        </row>
        <row r="1198">
          <cell r="B1198" t="str">
            <v>AUTOR</v>
          </cell>
          <cell r="C1198" t="str">
            <v>HÉLIO DELGÁDO</v>
          </cell>
        </row>
        <row r="1199">
          <cell r="B1199" t="str">
            <v>ULT ATUAL</v>
          </cell>
          <cell r="C1199" t="str">
            <v>08/03/2016 (SEINFRA), 14/11/2016 (SINAPI) E OUT/2016 (PREFEITURA)</v>
          </cell>
        </row>
        <row r="1200">
          <cell r="B1200" t="str">
            <v>TABELA</v>
          </cell>
          <cell r="C1200" t="str">
            <v>SEINFRA V024.1 (DESONERADA)/SINAPI OUT/16 (DESONERADA)/PREFEITURA DE CANINDÉ</v>
          </cell>
        </row>
        <row r="1202">
          <cell r="B1202" t="str">
            <v>Código</v>
          </cell>
          <cell r="C1202" t="str">
            <v>Descrição</v>
          </cell>
          <cell r="D1202" t="str">
            <v>Unidade</v>
          </cell>
          <cell r="E1202" t="str">
            <v>Coeficiente</v>
          </cell>
          <cell r="F1202" t="str">
            <v>Preço</v>
          </cell>
          <cell r="G1202" t="str">
            <v>Total</v>
          </cell>
        </row>
        <row r="1203">
          <cell r="B1203" t="str">
            <v>MAO DE OBRA</v>
          </cell>
        </row>
        <row r="1204">
          <cell r="B1204" t="str">
            <v>I0042</v>
          </cell>
          <cell r="C1204" t="str">
            <v>AUXILIAR DE ELETRICISTA</v>
          </cell>
          <cell r="D1204" t="str">
            <v>H</v>
          </cell>
          <cell r="E1204">
            <v>0.2</v>
          </cell>
          <cell r="F1204">
            <v>5.6</v>
          </cell>
          <cell r="G1204">
            <v>1.12</v>
          </cell>
        </row>
        <row r="1205">
          <cell r="B1205" t="str">
            <v>I2312</v>
          </cell>
          <cell r="C1205" t="str">
            <v>ELETRICISTA</v>
          </cell>
          <cell r="D1205" t="str">
            <v>H</v>
          </cell>
          <cell r="E1205">
            <v>0.2</v>
          </cell>
          <cell r="F1205">
            <v>7.2</v>
          </cell>
          <cell r="G1205">
            <v>1.44</v>
          </cell>
        </row>
        <row r="1206">
          <cell r="B1206" t="str">
            <v>GRATIFICAÇÃO DE FUNÇÃO (ELETRICISTA MOTORISTA) DE 10% EM R$</v>
          </cell>
          <cell r="G1206">
            <v>0.144</v>
          </cell>
        </row>
        <row r="1207">
          <cell r="B1207" t="str">
            <v>TOTAL MAO DE OBRA R$</v>
          </cell>
          <cell r="G1207">
            <v>2.7</v>
          </cell>
        </row>
        <row r="1208">
          <cell r="B1208" t="str">
            <v>MATERIAIS</v>
          </cell>
        </row>
        <row r="1209">
          <cell r="B1209">
            <v>1095</v>
          </cell>
          <cell r="C1209" t="str">
            <v>ARMACAO VERTICAL COM HASTE E CONTRA-PINO, EM CHAPA DE ACO GALVANIZADO 3/16", COM 2 ESTRIBOS, E 2 ISOLADORES</v>
          </cell>
          <cell r="D1209" t="str">
            <v>UN</v>
          </cell>
          <cell r="E1209">
            <v>1</v>
          </cell>
          <cell r="F1209">
            <v>25.71</v>
          </cell>
          <cell r="G1209">
            <v>25.71</v>
          </cell>
        </row>
        <row r="1210">
          <cell r="B1210" t="str">
            <v>I0806</v>
          </cell>
          <cell r="C1210" t="str">
            <v>CINTA DE AÇO GALVANIZADO</v>
          </cell>
          <cell r="D1210" t="str">
            <v>UN</v>
          </cell>
          <cell r="E1210">
            <v>1</v>
          </cell>
          <cell r="F1210">
            <v>8.03</v>
          </cell>
          <cell r="G1210">
            <v>8.03</v>
          </cell>
        </row>
        <row r="1211">
          <cell r="B1211" t="str">
            <v>I1568</v>
          </cell>
          <cell r="C1211" t="str">
            <v>PARAFUSO ABAULADO M16X150MM</v>
          </cell>
          <cell r="D1211" t="str">
            <v>UN</v>
          </cell>
          <cell r="E1211">
            <v>2</v>
          </cell>
          <cell r="F1211">
            <v>5.66</v>
          </cell>
          <cell r="G1211">
            <v>11.32</v>
          </cell>
        </row>
        <row r="1212">
          <cell r="B1212" t="str">
            <v>I8072</v>
          </cell>
          <cell r="C1212" t="str">
            <v>PORCA QUADRADA PARA PARAFUSO M16 x 2</v>
          </cell>
          <cell r="D1212" t="str">
            <v>UN</v>
          </cell>
          <cell r="E1212">
            <v>2</v>
          </cell>
          <cell r="F1212">
            <v>0.74</v>
          </cell>
          <cell r="G1212">
            <v>1.48</v>
          </cell>
        </row>
        <row r="1214">
          <cell r="B1214" t="str">
            <v>TOTAL MATERIAIS R$</v>
          </cell>
          <cell r="G1214">
            <v>46.54</v>
          </cell>
        </row>
        <row r="1215">
          <cell r="B1215" t="str">
            <v>EQUIPAMENTOS (CUSTO HORÁRIO)</v>
          </cell>
        </row>
        <row r="1216">
          <cell r="B1216" t="str">
            <v>COMPOSIÇÃO PMC-001</v>
          </cell>
          <cell r="C1216" t="str">
            <v>VEÍCULO COM UM CESTO AÉREO SIMPLES ISOLADO COM ALCANCE ATÉ 13 METROS E PORTA ESCADA, MONTADO SOBRE CAMINHÃO DE CARROCERIA (CHP)</v>
          </cell>
          <cell r="D1216" t="str">
            <v>CHP</v>
          </cell>
          <cell r="E1216">
            <v>0.2</v>
          </cell>
          <cell r="F1216">
            <v>100.06</v>
          </cell>
          <cell r="G1216">
            <v>20.01</v>
          </cell>
        </row>
        <row r="1217">
          <cell r="B1217" t="str">
            <v>TOTAL EQUIPAMENTOS (CUSTO HORÁRIO) R$</v>
          </cell>
          <cell r="G1217">
            <v>20.01</v>
          </cell>
        </row>
        <row r="1218">
          <cell r="B1218" t="str">
            <v>SERVIÇOS</v>
          </cell>
        </row>
        <row r="1222">
          <cell r="B1222" t="str">
            <v>TOTAL SERVIÇOS R$</v>
          </cell>
          <cell r="G1222">
            <v>0</v>
          </cell>
        </row>
        <row r="1224">
          <cell r="F1224" t="str">
            <v>TOTAL SIMPLES R$</v>
          </cell>
          <cell r="G1224">
            <v>69.25</v>
          </cell>
        </row>
        <row r="1225">
          <cell r="F1225" t="str">
            <v>ENCARGOS SOCIAIS DE 117,01% R$</v>
          </cell>
          <cell r="G1225">
            <v>3.16</v>
          </cell>
        </row>
        <row r="1226">
          <cell r="F1226" t="str">
            <v>BDI R$</v>
          </cell>
          <cell r="G1226">
            <v>18.1</v>
          </cell>
        </row>
        <row r="1227">
          <cell r="F1227" t="str">
            <v>TOTAL GERAL C/ BDI R$</v>
          </cell>
          <cell r="G1227">
            <v>90.51</v>
          </cell>
        </row>
        <row r="1228">
          <cell r="F1228" t="str">
            <v>TOTAL GERAL S/ BDI R$</v>
          </cell>
          <cell r="G1228">
            <v>72.41</v>
          </cell>
        </row>
        <row r="1230">
          <cell r="A1230" t="str">
            <v>3.12.a</v>
          </cell>
          <cell r="C1230" t="str">
            <v>Em chave de comando/luminária em braço ou projetor em suporte</v>
          </cell>
          <cell r="D1230" t="str">
            <v>un</v>
          </cell>
          <cell r="G1230">
            <v>48.81</v>
          </cell>
        </row>
        <row r="1231">
          <cell r="B1231" t="str">
            <v>COMPOSIÇÃO</v>
          </cell>
          <cell r="C1231" t="str">
            <v>Em chave de comando/luminária em braço ou projetor em suporte</v>
          </cell>
        </row>
        <row r="1232">
          <cell r="B1232" t="str">
            <v>UNIDADE</v>
          </cell>
          <cell r="C1232" t="str">
            <v>un</v>
          </cell>
        </row>
        <row r="1233">
          <cell r="B1233" t="str">
            <v>CÓDIGO</v>
          </cell>
          <cell r="C1233" t="str">
            <v>3.12.a</v>
          </cell>
        </row>
        <row r="1234">
          <cell r="B1234" t="str">
            <v>AUTOR</v>
          </cell>
          <cell r="C1234" t="str">
            <v>HÉLIO DELGÁDO</v>
          </cell>
        </row>
        <row r="1235">
          <cell r="B1235" t="str">
            <v>ULT ATUAL</v>
          </cell>
          <cell r="C1235" t="str">
            <v>08/03/2016 (SEINFRA), 14/11/2016 (SINAPI) E OUT/2016 (PREFEITURA)</v>
          </cell>
        </row>
        <row r="1236">
          <cell r="B1236" t="str">
            <v>TABELA</v>
          </cell>
          <cell r="C1236" t="str">
            <v>SEINFRA V024.1 (DESONERADA)/SINAPI OUT/16 (DESONERADA)/PREFEITURA DE CANINDÉ</v>
          </cell>
        </row>
        <row r="1238">
          <cell r="B1238" t="str">
            <v>Código</v>
          </cell>
          <cell r="C1238" t="str">
            <v>Descrição</v>
          </cell>
          <cell r="D1238" t="str">
            <v>Unidade</v>
          </cell>
          <cell r="E1238" t="str">
            <v>Coeficiente</v>
          </cell>
          <cell r="F1238" t="str">
            <v>Preço</v>
          </cell>
          <cell r="G1238" t="str">
            <v>Total</v>
          </cell>
        </row>
        <row r="1239">
          <cell r="B1239" t="str">
            <v>MAO DE OBRA</v>
          </cell>
        </row>
        <row r="1240">
          <cell r="B1240" t="str">
            <v>I0042</v>
          </cell>
          <cell r="C1240" t="str">
            <v>AUXILIAR DE ELETRICISTA</v>
          </cell>
          <cell r="D1240" t="str">
            <v>H</v>
          </cell>
          <cell r="E1240">
            <v>0.08</v>
          </cell>
          <cell r="F1240">
            <v>5.6</v>
          </cell>
          <cell r="G1240">
            <v>0.45</v>
          </cell>
        </row>
        <row r="1241">
          <cell r="B1241" t="str">
            <v>I2312</v>
          </cell>
          <cell r="C1241" t="str">
            <v>ELETRICISTA</v>
          </cell>
          <cell r="D1241" t="str">
            <v>H</v>
          </cell>
          <cell r="E1241">
            <v>0.08</v>
          </cell>
          <cell r="F1241">
            <v>7.2</v>
          </cell>
          <cell r="G1241">
            <v>0.58</v>
          </cell>
        </row>
        <row r="1242">
          <cell r="B1242" t="str">
            <v>GRATIFICAÇÃO DE FUNÇÃO (ELETRICISTA MOTORISTA) DE 10% EM R$</v>
          </cell>
          <cell r="G1242">
            <v>0.057999999999999996</v>
          </cell>
        </row>
        <row r="1243">
          <cell r="B1243" t="str">
            <v>TOTAL MAO DE OBRA R$</v>
          </cell>
          <cell r="G1243">
            <v>1.09</v>
          </cell>
        </row>
        <row r="1244">
          <cell r="B1244" t="str">
            <v>MATERIAIS</v>
          </cell>
        </row>
        <row r="1245">
          <cell r="B1245">
            <v>2510</v>
          </cell>
          <cell r="C1245" t="str">
            <v>RELE FOTOELETRICO 1000W/220V</v>
          </cell>
          <cell r="D1245" t="str">
            <v>UN</v>
          </cell>
          <cell r="E1245">
            <v>1</v>
          </cell>
          <cell r="F1245">
            <v>38.44</v>
          </cell>
          <cell r="G1245">
            <v>38.44</v>
          </cell>
        </row>
        <row r="1250">
          <cell r="B1250" t="str">
            <v>TOTAL MATERIAIS R$</v>
          </cell>
          <cell r="G1250">
            <v>38.44</v>
          </cell>
        </row>
        <row r="1251">
          <cell r="B1251" t="str">
            <v>EQUIPAMENTOS (CUSTO HORÁRIO)</v>
          </cell>
        </row>
        <row r="1252">
          <cell r="B1252" t="str">
            <v>COMPOSIÇÃO PMC-001</v>
          </cell>
          <cell r="C1252" t="str">
            <v>VEÍCULO COM UM CESTO AÉREO SIMPLES ISOLADO COM ALCANCE ATÉ 13 METROS E PORTA ESCADA, MONTADO SOBRE CAMINHÃO DE CARROCERIA (CHP)</v>
          </cell>
          <cell r="D1252" t="str">
            <v>CHP</v>
          </cell>
          <cell r="E1252">
            <v>0.08</v>
          </cell>
          <cell r="F1252">
            <v>100.06</v>
          </cell>
          <cell r="G1252">
            <v>8</v>
          </cell>
        </row>
        <row r="1253">
          <cell r="B1253" t="str">
            <v>TOTAL EQUIPAMENTOS (CUSTO HORÁRIO) R$</v>
          </cell>
          <cell r="G1253">
            <v>8</v>
          </cell>
        </row>
        <row r="1254">
          <cell r="B1254" t="str">
            <v>SERVIÇOS</v>
          </cell>
        </row>
        <row r="1258">
          <cell r="B1258" t="str">
            <v>TOTAL SERVIÇOS R$</v>
          </cell>
          <cell r="G1258">
            <v>0</v>
          </cell>
        </row>
        <row r="1260">
          <cell r="F1260" t="str">
            <v>TOTAL SIMPLES R$</v>
          </cell>
          <cell r="G1260">
            <v>47.53</v>
          </cell>
        </row>
        <row r="1261">
          <cell r="F1261" t="str">
            <v>ENCARGOS SOCIAIS DE 117,01% R$</v>
          </cell>
          <cell r="G1261">
            <v>1.28</v>
          </cell>
        </row>
        <row r="1262">
          <cell r="F1262" t="str">
            <v>BDI R$</v>
          </cell>
          <cell r="G1262">
            <v>12.2</v>
          </cell>
        </row>
        <row r="1263">
          <cell r="F1263" t="str">
            <v>TOTAL GERAL C/ BDI R$</v>
          </cell>
          <cell r="G1263">
            <v>61.01</v>
          </cell>
        </row>
        <row r="1264">
          <cell r="F1264" t="str">
            <v>TOTAL GERAL S/ BDI R$</v>
          </cell>
          <cell r="G1264">
            <v>48.81</v>
          </cell>
        </row>
        <row r="1266">
          <cell r="A1266" t="str">
            <v>3.13.a</v>
          </cell>
          <cell r="C1266" t="str">
            <v>Instalação de base relé fotoelétrico</v>
          </cell>
          <cell r="D1266" t="str">
            <v>un</v>
          </cell>
          <cell r="G1266">
            <v>21.54</v>
          </cell>
        </row>
        <row r="1267">
          <cell r="B1267" t="str">
            <v>COMPOSIÇÃO</v>
          </cell>
          <cell r="C1267" t="str">
            <v>Instalação de base relé fotoelétrico</v>
          </cell>
        </row>
        <row r="1268">
          <cell r="B1268" t="str">
            <v>UNIDADE</v>
          </cell>
          <cell r="C1268" t="str">
            <v>un</v>
          </cell>
        </row>
        <row r="1269">
          <cell r="B1269" t="str">
            <v>CÓDIGO</v>
          </cell>
          <cell r="C1269" t="str">
            <v>3.13.a</v>
          </cell>
        </row>
        <row r="1270">
          <cell r="B1270" t="str">
            <v>AUTOR</v>
          </cell>
          <cell r="C1270" t="str">
            <v>HÉLIO DELGÁDO</v>
          </cell>
        </row>
        <row r="1271">
          <cell r="B1271" t="str">
            <v>ULT ATUAL</v>
          </cell>
          <cell r="C1271" t="str">
            <v>08/03/2016 (SEINFRA), 14/11/2016 (SINAPI) E OUT/2016 (PREFEITURA)</v>
          </cell>
        </row>
        <row r="1272">
          <cell r="B1272" t="str">
            <v>TABELA</v>
          </cell>
          <cell r="C1272" t="str">
            <v>SEINFRA V024.1 (DESONERADA)/SINAPI OUT/16 (DESONERADA)/PREFEITURA DE CANINDÉ</v>
          </cell>
        </row>
        <row r="1274">
          <cell r="B1274" t="str">
            <v>Código</v>
          </cell>
          <cell r="C1274" t="str">
            <v>Descrição</v>
          </cell>
          <cell r="D1274" t="str">
            <v>Unidade</v>
          </cell>
          <cell r="E1274" t="str">
            <v>Coeficiente</v>
          </cell>
          <cell r="F1274" t="str">
            <v>Preço</v>
          </cell>
          <cell r="G1274" t="str">
            <v>Total</v>
          </cell>
        </row>
        <row r="1275">
          <cell r="B1275" t="str">
            <v>MAO DE OBRA</v>
          </cell>
        </row>
        <row r="1276">
          <cell r="B1276" t="str">
            <v>I0042</v>
          </cell>
          <cell r="C1276" t="str">
            <v>AUXILIAR DE ELETRICISTA</v>
          </cell>
          <cell r="D1276" t="str">
            <v>H</v>
          </cell>
          <cell r="E1276">
            <v>0.12</v>
          </cell>
          <cell r="F1276">
            <v>5.6</v>
          </cell>
          <cell r="G1276">
            <v>0.67</v>
          </cell>
        </row>
        <row r="1277">
          <cell r="B1277" t="str">
            <v>I2312</v>
          </cell>
          <cell r="C1277" t="str">
            <v>ELETRICISTA</v>
          </cell>
          <cell r="D1277" t="str">
            <v>H</v>
          </cell>
          <cell r="E1277">
            <v>0.12</v>
          </cell>
          <cell r="F1277">
            <v>7.2</v>
          </cell>
          <cell r="G1277">
            <v>0.86</v>
          </cell>
        </row>
        <row r="1278">
          <cell r="B1278" t="str">
            <v>GRATIFICAÇÃO DE FUNÇÃO (ELETRICISTA MOTORISTA) DE 10% EM R$</v>
          </cell>
          <cell r="G1278">
            <v>0.08600000000000001</v>
          </cell>
        </row>
        <row r="1279">
          <cell r="B1279" t="str">
            <v>TOTAL MAO DE OBRA R$</v>
          </cell>
          <cell r="G1279">
            <v>1.62</v>
          </cell>
        </row>
        <row r="1280">
          <cell r="B1280" t="str">
            <v>MATERIAIS</v>
          </cell>
        </row>
        <row r="1281">
          <cell r="B1281" t="str">
            <v>INSUMO PMC-0003</v>
          </cell>
          <cell r="C1281" t="str">
            <v>BASE PARA RELÉ</v>
          </cell>
          <cell r="D1281" t="str">
            <v>UN</v>
          </cell>
          <cell r="E1281">
            <v>1</v>
          </cell>
          <cell r="F1281">
            <v>6.005</v>
          </cell>
          <cell r="G1281">
            <v>6.01</v>
          </cell>
        </row>
        <row r="1286">
          <cell r="B1286" t="str">
            <v>TOTAL MATERIAIS R$</v>
          </cell>
          <cell r="G1286">
            <v>6.01</v>
          </cell>
        </row>
        <row r="1287">
          <cell r="B1287" t="str">
            <v>EQUIPAMENTOS (CUSTO HORÁRIO)</v>
          </cell>
        </row>
        <row r="1288">
          <cell r="B1288" t="str">
            <v>COMPOSIÇÃO PMC-001</v>
          </cell>
          <cell r="C1288" t="str">
            <v>VEÍCULO COM UM CESTO AÉREO SIMPLES ISOLADO COM ALCANCE ATÉ 13 METROS E PORTA ESCADA, MONTADO SOBRE CAMINHÃO DE CARROCERIA (CHP)</v>
          </cell>
          <cell r="D1288" t="str">
            <v>CHP</v>
          </cell>
          <cell r="E1288">
            <v>0.12</v>
          </cell>
          <cell r="F1288">
            <v>100.06</v>
          </cell>
          <cell r="G1288">
            <v>12.01</v>
          </cell>
        </row>
        <row r="1289">
          <cell r="B1289" t="str">
            <v>TOTAL EQUIPAMENTOS (CUSTO HORÁRIO) R$</v>
          </cell>
          <cell r="G1289">
            <v>12.01</v>
          </cell>
        </row>
        <row r="1290">
          <cell r="B1290" t="str">
            <v>SERVIÇOS</v>
          </cell>
        </row>
        <row r="1294">
          <cell r="B1294" t="str">
            <v>TOTAL SERVIÇOS R$</v>
          </cell>
          <cell r="G1294">
            <v>0</v>
          </cell>
        </row>
        <row r="1296">
          <cell r="F1296" t="str">
            <v>TOTAL SIMPLES R$</v>
          </cell>
          <cell r="G1296">
            <v>19.64</v>
          </cell>
        </row>
        <row r="1297">
          <cell r="F1297" t="str">
            <v>ENCARGOS SOCIAIS DE 117,01% R$</v>
          </cell>
          <cell r="G1297">
            <v>1.9</v>
          </cell>
        </row>
        <row r="1298">
          <cell r="F1298" t="str">
            <v>BDI R$</v>
          </cell>
          <cell r="G1298">
            <v>5.39</v>
          </cell>
        </row>
        <row r="1299">
          <cell r="F1299" t="str">
            <v>TOTAL GERAL C/ BDI R$</v>
          </cell>
          <cell r="G1299">
            <v>26.93</v>
          </cell>
        </row>
        <row r="1300">
          <cell r="F1300" t="str">
            <v>TOTAL GERAL S/ BDI R$</v>
          </cell>
          <cell r="G1300">
            <v>21.54</v>
          </cell>
        </row>
        <row r="1302">
          <cell r="A1302" t="str">
            <v>3.15.b</v>
          </cell>
          <cell r="C1302" t="str">
            <v>9m X 200kg</v>
          </cell>
          <cell r="D1302" t="str">
            <v>un</v>
          </cell>
          <cell r="G1302">
            <v>574.78</v>
          </cell>
        </row>
        <row r="1303">
          <cell r="B1303" t="str">
            <v>COMPOSIÇÃO</v>
          </cell>
          <cell r="C1303" t="str">
            <v>9m X 200kg</v>
          </cell>
        </row>
        <row r="1304">
          <cell r="B1304" t="str">
            <v>UNIDADE</v>
          </cell>
          <cell r="C1304" t="str">
            <v>un</v>
          </cell>
        </row>
        <row r="1305">
          <cell r="B1305" t="str">
            <v>CÓDIGO</v>
          </cell>
          <cell r="C1305" t="str">
            <v>3.15.b</v>
          </cell>
        </row>
        <row r="1306">
          <cell r="B1306" t="str">
            <v>AUTOR</v>
          </cell>
          <cell r="C1306" t="str">
            <v>HÉLIO DELGÁDO</v>
          </cell>
        </row>
        <row r="1307">
          <cell r="B1307" t="str">
            <v>ULT ATUAL</v>
          </cell>
          <cell r="C1307" t="str">
            <v>08/03/2016 (SEINFRA) E 14/11/2016 (SINAPI)</v>
          </cell>
        </row>
        <row r="1308">
          <cell r="B1308" t="str">
            <v>TABELA</v>
          </cell>
          <cell r="C1308" t="str">
            <v>SEINFRA V024.1 (DESONERADA)/SINAPI OUT/16 (DESONERADA)</v>
          </cell>
        </row>
        <row r="1310">
          <cell r="B1310" t="str">
            <v>Código</v>
          </cell>
          <cell r="C1310" t="str">
            <v>Descrição</v>
          </cell>
          <cell r="D1310" t="str">
            <v>Unidade</v>
          </cell>
          <cell r="E1310" t="str">
            <v>Coeficiente</v>
          </cell>
          <cell r="F1310" t="str">
            <v>Preço</v>
          </cell>
          <cell r="G1310" t="str">
            <v>Total</v>
          </cell>
        </row>
        <row r="1311">
          <cell r="B1311" t="str">
            <v>MAO DE OBRA</v>
          </cell>
        </row>
        <row r="1312">
          <cell r="B1312" t="str">
            <v>I0042</v>
          </cell>
          <cell r="C1312" t="str">
            <v>AUXILIAR DE ELETRICISTA</v>
          </cell>
          <cell r="D1312" t="str">
            <v>H</v>
          </cell>
          <cell r="E1312">
            <v>1</v>
          </cell>
          <cell r="F1312">
            <v>5.6</v>
          </cell>
          <cell r="G1312">
            <v>5.6</v>
          </cell>
        </row>
        <row r="1313">
          <cell r="B1313" t="str">
            <v>I2312</v>
          </cell>
          <cell r="C1313" t="str">
            <v>ELETRICISTA</v>
          </cell>
          <cell r="D1313" t="str">
            <v>H</v>
          </cell>
          <cell r="E1313">
            <v>1</v>
          </cell>
          <cell r="F1313">
            <v>7.2</v>
          </cell>
          <cell r="G1313">
            <v>7.2</v>
          </cell>
        </row>
        <row r="1314">
          <cell r="B1314" t="str">
            <v>TOTAL MAO DE OBRA R$</v>
          </cell>
          <cell r="G1314">
            <v>12.8</v>
          </cell>
        </row>
        <row r="1315">
          <cell r="B1315" t="str">
            <v>MATERIAIS</v>
          </cell>
        </row>
        <row r="1316">
          <cell r="B1316">
            <v>5044</v>
          </cell>
          <cell r="C1316" t="str">
            <v>POSTE DE CONCRETO CIRCULAR, 200 KG, H = 9 M (NBR 8451)</v>
          </cell>
          <cell r="D1316" t="str">
            <v>UN</v>
          </cell>
          <cell r="E1316">
            <v>1</v>
          </cell>
          <cell r="F1316">
            <v>441.04</v>
          </cell>
          <cell r="G1316">
            <v>441.04</v>
          </cell>
        </row>
        <row r="1319">
          <cell r="B1319" t="str">
            <v>TOTAL MATERIAIS R$</v>
          </cell>
          <cell r="G1319">
            <v>441.04</v>
          </cell>
        </row>
        <row r="1320">
          <cell r="B1320" t="str">
            <v>EQUIPAMENTOS (CUSTO HORÁRIO)</v>
          </cell>
        </row>
        <row r="1321">
          <cell r="B1321" t="str">
            <v>I0705</v>
          </cell>
          <cell r="C1321" t="str">
            <v>CAMINHÃO COMERC. EQUIP. C/GUINDASTE (CHP)</v>
          </cell>
          <cell r="D1321" t="str">
            <v>H</v>
          </cell>
          <cell r="E1321">
            <v>1</v>
          </cell>
          <cell r="F1321">
            <v>105.96</v>
          </cell>
          <cell r="G1321">
            <v>105.96</v>
          </cell>
        </row>
        <row r="1322">
          <cell r="B1322" t="str">
            <v>TOTAL EQUIPAMENTOS (CUSTO HORÁRIO) R$</v>
          </cell>
          <cell r="G1322">
            <v>105.96</v>
          </cell>
        </row>
        <row r="1323">
          <cell r="B1323" t="str">
            <v>SERVIÇOS</v>
          </cell>
        </row>
        <row r="1327">
          <cell r="B1327" t="str">
            <v>TOTAL SERVIÇOS R$</v>
          </cell>
          <cell r="G1327">
            <v>0</v>
          </cell>
        </row>
        <row r="1329">
          <cell r="F1329" t="str">
            <v>TOTAL SIMPLES R$</v>
          </cell>
          <cell r="G1329">
            <v>559.8000000000001</v>
          </cell>
        </row>
        <row r="1330">
          <cell r="F1330" t="str">
            <v>ENCARGOS SOCIAIS DE 117,01% R$</v>
          </cell>
          <cell r="G1330">
            <v>14.98</v>
          </cell>
        </row>
        <row r="1331">
          <cell r="B1331" t="str">
            <v>OBS.: MÃO DE OBRA DO MOTORISTA C/ ENCARGOS SOCIAIS JÁ INCLUSA NO INSUMO I0705.</v>
          </cell>
          <cell r="F1331" t="str">
            <v>BDI R$</v>
          </cell>
          <cell r="G1331">
            <v>143.7</v>
          </cell>
        </row>
        <row r="1332">
          <cell r="F1332" t="str">
            <v>TOTAL GERAL C/ BDI R$</v>
          </cell>
          <cell r="G1332">
            <v>718.48</v>
          </cell>
        </row>
        <row r="1333">
          <cell r="F1333" t="str">
            <v>TOTAL GERAL S/ BDI R$</v>
          </cell>
          <cell r="G1333">
            <v>574.78</v>
          </cell>
        </row>
        <row r="1335">
          <cell r="A1335" t="str">
            <v>3.15.c</v>
          </cell>
          <cell r="C1335" t="str">
            <v>12m X 200kg</v>
          </cell>
          <cell r="D1335" t="str">
            <v>un</v>
          </cell>
          <cell r="G1335">
            <v>1084.01</v>
          </cell>
        </row>
        <row r="1336">
          <cell r="B1336" t="str">
            <v>COMPOSIÇÃO</v>
          </cell>
          <cell r="C1336" t="str">
            <v>12m X 200kg</v>
          </cell>
        </row>
        <row r="1337">
          <cell r="B1337" t="str">
            <v>UNIDADE</v>
          </cell>
          <cell r="C1337" t="str">
            <v>un</v>
          </cell>
        </row>
        <row r="1338">
          <cell r="B1338" t="str">
            <v>CÓDIGO</v>
          </cell>
          <cell r="C1338" t="str">
            <v>3.15.c</v>
          </cell>
        </row>
        <row r="1339">
          <cell r="B1339" t="str">
            <v>AUTOR</v>
          </cell>
          <cell r="C1339" t="str">
            <v>HÉLIO DELGÁDO</v>
          </cell>
        </row>
        <row r="1340">
          <cell r="B1340" t="str">
            <v>ULT ATUAL</v>
          </cell>
          <cell r="C1340" t="str">
            <v>08/03/2016 (SEINFRA) </v>
          </cell>
        </row>
        <row r="1341">
          <cell r="B1341" t="str">
            <v>TABELA</v>
          </cell>
          <cell r="C1341" t="str">
            <v>SEINFRA V024.1 (DESONERADA)</v>
          </cell>
        </row>
        <row r="1343">
          <cell r="B1343" t="str">
            <v>Código</v>
          </cell>
          <cell r="C1343" t="str">
            <v>Descrição</v>
          </cell>
          <cell r="D1343" t="str">
            <v>Unidade</v>
          </cell>
          <cell r="E1343" t="str">
            <v>Coeficiente</v>
          </cell>
          <cell r="F1343" t="str">
            <v>Preço</v>
          </cell>
          <cell r="G1343" t="str">
            <v>Total</v>
          </cell>
        </row>
        <row r="1344">
          <cell r="B1344" t="str">
            <v>MAO DE OBRA</v>
          </cell>
        </row>
        <row r="1345">
          <cell r="B1345" t="str">
            <v>I0042</v>
          </cell>
          <cell r="C1345" t="str">
            <v>AUXILIAR DE ELETRICISTA</v>
          </cell>
          <cell r="D1345" t="str">
            <v>H</v>
          </cell>
          <cell r="E1345">
            <v>1.5</v>
          </cell>
          <cell r="F1345">
            <v>5.6</v>
          </cell>
          <cell r="G1345">
            <v>8.4</v>
          </cell>
        </row>
        <row r="1346">
          <cell r="B1346" t="str">
            <v>I2312</v>
          </cell>
          <cell r="C1346" t="str">
            <v>ELETRICISTA</v>
          </cell>
          <cell r="D1346" t="str">
            <v>H</v>
          </cell>
          <cell r="E1346">
            <v>1.5</v>
          </cell>
          <cell r="F1346">
            <v>7.2</v>
          </cell>
          <cell r="G1346">
            <v>10.8</v>
          </cell>
        </row>
        <row r="1347">
          <cell r="B1347" t="str">
            <v>TOTAL MAO DE OBRA R$</v>
          </cell>
          <cell r="G1347">
            <v>19.2</v>
          </cell>
        </row>
        <row r="1348">
          <cell r="B1348" t="str">
            <v>MATERIAIS</v>
          </cell>
        </row>
        <row r="1349">
          <cell r="B1349" t="str">
            <v>I6795</v>
          </cell>
          <cell r="C1349" t="str">
            <v>POSTE CONCRETO ARMADO CIRCULAR - H=12M</v>
          </cell>
          <cell r="D1349" t="str">
            <v>UN</v>
          </cell>
          <cell r="E1349">
            <v>1</v>
          </cell>
          <cell r="F1349">
            <v>883.4</v>
          </cell>
          <cell r="G1349">
            <v>883.4</v>
          </cell>
        </row>
        <row r="1352">
          <cell r="B1352" t="str">
            <v>TOTAL MATERIAIS R$</v>
          </cell>
          <cell r="G1352">
            <v>883.4</v>
          </cell>
        </row>
        <row r="1353">
          <cell r="B1353" t="str">
            <v>EQUIPAMENTOS (CUSTO HORÁRIO)</v>
          </cell>
        </row>
        <row r="1354">
          <cell r="B1354" t="str">
            <v>I0705</v>
          </cell>
          <cell r="C1354" t="str">
            <v>CAMINHÃO COMERC. EQUIP. C/GUINDASTE (CHP)</v>
          </cell>
          <cell r="D1354" t="str">
            <v>H</v>
          </cell>
          <cell r="E1354">
            <v>1.5</v>
          </cell>
          <cell r="F1354">
            <v>105.96</v>
          </cell>
          <cell r="G1354">
            <v>158.94</v>
          </cell>
        </row>
        <row r="1355">
          <cell r="B1355" t="str">
            <v>TOTAL EQUIPAMENTOS (CUSTO HORÁRIO) R$</v>
          </cell>
          <cell r="G1355">
            <v>158.94</v>
          </cell>
        </row>
        <row r="1356">
          <cell r="B1356" t="str">
            <v>SERVIÇOS</v>
          </cell>
        </row>
        <row r="1360">
          <cell r="B1360" t="str">
            <v>TOTAL SERVIÇOS R$</v>
          </cell>
          <cell r="G1360">
            <v>0</v>
          </cell>
        </row>
        <row r="1362">
          <cell r="F1362" t="str">
            <v>TOTAL SIMPLES R$</v>
          </cell>
          <cell r="G1362">
            <v>1061.54</v>
          </cell>
        </row>
        <row r="1363">
          <cell r="F1363" t="str">
            <v>ENCARGOS SOCIAIS DE 117,01% R$</v>
          </cell>
          <cell r="G1363">
            <v>22.47</v>
          </cell>
        </row>
        <row r="1364">
          <cell r="B1364" t="str">
            <v>OBS.: MÃO DE OBRA DO MOTORISTA C/ ENCARGOS SOCIAIS JÁ INCLUSA NO INSUMO I0705.</v>
          </cell>
          <cell r="F1364" t="str">
            <v>BDI R$</v>
          </cell>
          <cell r="G1364">
            <v>271</v>
          </cell>
        </row>
        <row r="1365">
          <cell r="F1365" t="str">
            <v>TOTAL GERAL C/ BDI R$</v>
          </cell>
          <cell r="G1365">
            <v>1355.01</v>
          </cell>
        </row>
        <row r="1366">
          <cell r="F1366" t="str">
            <v>TOTAL GERAL S/ BDI R$</v>
          </cell>
          <cell r="G1366">
            <v>1084.01</v>
          </cell>
        </row>
        <row r="1368">
          <cell r="A1368" t="str">
            <v>3.15.a</v>
          </cell>
          <cell r="C1368" t="str">
            <v>5m X 100kg</v>
          </cell>
          <cell r="D1368" t="str">
            <v>un</v>
          </cell>
          <cell r="G1368">
            <v>306.59000000000003</v>
          </cell>
        </row>
        <row r="1369">
          <cell r="B1369" t="str">
            <v>COMPOSIÇÃO</v>
          </cell>
          <cell r="C1369" t="str">
            <v>5m X 100kg</v>
          </cell>
        </row>
        <row r="1370">
          <cell r="B1370" t="str">
            <v>UNIDADE</v>
          </cell>
          <cell r="C1370" t="str">
            <v>un</v>
          </cell>
        </row>
        <row r="1371">
          <cell r="B1371" t="str">
            <v>CÓDIGO</v>
          </cell>
          <cell r="C1371" t="str">
            <v>3.15.a</v>
          </cell>
        </row>
        <row r="1372">
          <cell r="B1372" t="str">
            <v>AUTOR</v>
          </cell>
          <cell r="C1372" t="str">
            <v>HÉLIO DELGÁDO</v>
          </cell>
        </row>
        <row r="1373">
          <cell r="B1373" t="str">
            <v>ULT ATUAL</v>
          </cell>
          <cell r="C1373" t="str">
            <v>08/03/2016 (SEINFRA) E 14/11/2016 (SINAPI)</v>
          </cell>
        </row>
        <row r="1374">
          <cell r="B1374" t="str">
            <v>TABELA</v>
          </cell>
          <cell r="C1374" t="str">
            <v>SEINFRA V024.1 (DESONERADA)/SINAPI OUT/16 (DESONERADA)</v>
          </cell>
        </row>
        <row r="1376">
          <cell r="B1376" t="str">
            <v>Código</v>
          </cell>
          <cell r="C1376" t="str">
            <v>Descrição</v>
          </cell>
          <cell r="D1376" t="str">
            <v>Unidade</v>
          </cell>
          <cell r="E1376" t="str">
            <v>Coeficiente</v>
          </cell>
          <cell r="F1376" t="str">
            <v>Preço</v>
          </cell>
          <cell r="G1376" t="str">
            <v>Total</v>
          </cell>
        </row>
        <row r="1377">
          <cell r="B1377" t="str">
            <v>MAO DE OBRA</v>
          </cell>
        </row>
        <row r="1378">
          <cell r="B1378" t="str">
            <v>I0042</v>
          </cell>
          <cell r="C1378" t="str">
            <v>AUXILIAR DE ELETRICISTA</v>
          </cell>
          <cell r="D1378" t="str">
            <v>H</v>
          </cell>
          <cell r="E1378">
            <v>1</v>
          </cell>
          <cell r="F1378">
            <v>5.6</v>
          </cell>
          <cell r="G1378">
            <v>5.6</v>
          </cell>
        </row>
        <row r="1379">
          <cell r="B1379" t="str">
            <v>I2312</v>
          </cell>
          <cell r="C1379" t="str">
            <v>ELETRICISTA</v>
          </cell>
          <cell r="D1379" t="str">
            <v>H</v>
          </cell>
          <cell r="E1379">
            <v>1</v>
          </cell>
          <cell r="F1379">
            <v>7.2</v>
          </cell>
          <cell r="G1379">
            <v>7.2</v>
          </cell>
        </row>
        <row r="1380">
          <cell r="B1380" t="str">
            <v>TOTAL MAO DE OBRA R$</v>
          </cell>
          <cell r="G1380">
            <v>12.8</v>
          </cell>
        </row>
        <row r="1381">
          <cell r="B1381" t="str">
            <v>MATERIAIS</v>
          </cell>
        </row>
        <row r="1382">
          <cell r="B1382">
            <v>5040</v>
          </cell>
          <cell r="C1382" t="str">
            <v>POSTE DE CONCRETO CIRCULAR, 100 KG, H = 5 M (NBR 8451)</v>
          </cell>
          <cell r="D1382" t="str">
            <v>UN</v>
          </cell>
          <cell r="E1382">
            <v>1</v>
          </cell>
          <cell r="F1382">
            <v>172.85</v>
          </cell>
          <cell r="G1382">
            <v>172.85</v>
          </cell>
        </row>
        <row r="1385">
          <cell r="B1385" t="str">
            <v>TOTAL MATERIAIS R$</v>
          </cell>
          <cell r="G1385">
            <v>172.85</v>
          </cell>
        </row>
        <row r="1386">
          <cell r="B1386" t="str">
            <v>EQUIPAMENTOS (CUSTO HORÁRIO)</v>
          </cell>
        </row>
        <row r="1387">
          <cell r="B1387" t="str">
            <v>I0705</v>
          </cell>
          <cell r="C1387" t="str">
            <v>CAMINHÃO COMERC. EQUIP. C/GUINDASTE (CHP)</v>
          </cell>
          <cell r="D1387" t="str">
            <v>H</v>
          </cell>
          <cell r="E1387">
            <v>1</v>
          </cell>
          <cell r="F1387">
            <v>105.96</v>
          </cell>
          <cell r="G1387">
            <v>105.96</v>
          </cell>
        </row>
        <row r="1388">
          <cell r="B1388" t="str">
            <v>TOTAL EQUIPAMENTOS (CUSTO HORÁRIO) R$</v>
          </cell>
          <cell r="G1388">
            <v>105.96</v>
          </cell>
        </row>
        <row r="1389">
          <cell r="B1389" t="str">
            <v>SERVIÇOS</v>
          </cell>
        </row>
        <row r="1393">
          <cell r="B1393" t="str">
            <v>TOTAL SERVIÇOS R$</v>
          </cell>
          <cell r="G1393">
            <v>0</v>
          </cell>
        </row>
        <row r="1395">
          <cell r="F1395" t="str">
            <v>TOTAL SIMPLES R$</v>
          </cell>
          <cell r="G1395">
            <v>291.61</v>
          </cell>
        </row>
        <row r="1396">
          <cell r="F1396" t="str">
            <v>ENCARGOS SOCIAIS DE 117,01% R$</v>
          </cell>
          <cell r="G1396">
            <v>14.98</v>
          </cell>
        </row>
        <row r="1397">
          <cell r="B1397" t="str">
            <v>OBS.: MÃO DE OBRA DO MOTORISTA C/ ENCARGOS SOCIAIS JÁ INCLUSA NO INSUMO I0705.</v>
          </cell>
          <cell r="F1397" t="str">
            <v>BDI R$</v>
          </cell>
          <cell r="G1397">
            <v>76.65</v>
          </cell>
        </row>
        <row r="1398">
          <cell r="F1398" t="str">
            <v>TOTAL GERAL C/ BDI R$</v>
          </cell>
          <cell r="G1398">
            <v>383.24</v>
          </cell>
        </row>
        <row r="1399">
          <cell r="F1399" t="str">
            <v>TOTAL GERAL S/ BDI R$</v>
          </cell>
          <cell r="G1399">
            <v>306.59000000000003</v>
          </cell>
        </row>
        <row r="1401">
          <cell r="A1401" t="str">
            <v>3.16.c</v>
          </cell>
          <cell r="C1401" t="str">
            <v>9m X 150kg</v>
          </cell>
          <cell r="D1401" t="str">
            <v>un</v>
          </cell>
          <cell r="G1401">
            <v>553.74</v>
          </cell>
        </row>
        <row r="1402">
          <cell r="B1402" t="str">
            <v>COMPOSIÇÃO</v>
          </cell>
          <cell r="C1402" t="str">
            <v>9m X 150kg</v>
          </cell>
        </row>
        <row r="1403">
          <cell r="B1403" t="str">
            <v>UNIDADE</v>
          </cell>
          <cell r="C1403" t="str">
            <v>un</v>
          </cell>
        </row>
        <row r="1404">
          <cell r="B1404" t="str">
            <v>CÓDIGO</v>
          </cell>
          <cell r="C1404" t="str">
            <v>3.16.c</v>
          </cell>
        </row>
        <row r="1405">
          <cell r="B1405" t="str">
            <v>AUTOR</v>
          </cell>
          <cell r="C1405" t="str">
            <v>HÉLIO DELGÁDO</v>
          </cell>
        </row>
        <row r="1406">
          <cell r="B1406" t="str">
            <v>ULT ATUAL</v>
          </cell>
          <cell r="C1406" t="str">
            <v>08/03/2016 (SEINFRA) </v>
          </cell>
        </row>
        <row r="1407">
          <cell r="B1407" t="str">
            <v>TABELA</v>
          </cell>
          <cell r="C1407" t="str">
            <v>SEINFRA V024.1 (DESONERADA)</v>
          </cell>
        </row>
        <row r="1409">
          <cell r="B1409" t="str">
            <v>Código</v>
          </cell>
          <cell r="C1409" t="str">
            <v>Descrição</v>
          </cell>
          <cell r="D1409" t="str">
            <v>Unidade</v>
          </cell>
          <cell r="E1409" t="str">
            <v>Coeficiente</v>
          </cell>
          <cell r="F1409" t="str">
            <v>Preço</v>
          </cell>
          <cell r="G1409" t="str">
            <v>Total</v>
          </cell>
        </row>
        <row r="1410">
          <cell r="B1410" t="str">
            <v>MAO DE OBRA</v>
          </cell>
        </row>
        <row r="1411">
          <cell r="B1411" t="str">
            <v>I0042</v>
          </cell>
          <cell r="C1411" t="str">
            <v>AUXILIAR DE ELETRICISTA</v>
          </cell>
          <cell r="D1411" t="str">
            <v>H</v>
          </cell>
          <cell r="E1411">
            <v>1</v>
          </cell>
          <cell r="F1411">
            <v>5.6</v>
          </cell>
          <cell r="G1411">
            <v>5.6</v>
          </cell>
        </row>
        <row r="1412">
          <cell r="B1412" t="str">
            <v>I2312</v>
          </cell>
          <cell r="C1412" t="str">
            <v>ELETRICISTA</v>
          </cell>
          <cell r="D1412" t="str">
            <v>H</v>
          </cell>
          <cell r="E1412">
            <v>1</v>
          </cell>
          <cell r="F1412">
            <v>7.2</v>
          </cell>
          <cell r="G1412">
            <v>7.2</v>
          </cell>
        </row>
        <row r="1413">
          <cell r="B1413" t="str">
            <v>TOTAL MAO DE OBRA R$</v>
          </cell>
          <cell r="G1413">
            <v>12.8</v>
          </cell>
        </row>
        <row r="1414">
          <cell r="B1414" t="str">
            <v>MATERIAIS</v>
          </cell>
        </row>
        <row r="1415">
          <cell r="B1415" t="str">
            <v>I2405</v>
          </cell>
          <cell r="C1415" t="str">
            <v>POSTE DE CONCRETO DUPLO T 150/9</v>
          </cell>
          <cell r="D1415" t="str">
            <v>UN</v>
          </cell>
          <cell r="E1415">
            <v>1</v>
          </cell>
          <cell r="F1415">
            <v>420</v>
          </cell>
          <cell r="G1415">
            <v>420</v>
          </cell>
        </row>
        <row r="1418">
          <cell r="B1418" t="str">
            <v>TOTAL MATERIAIS R$</v>
          </cell>
          <cell r="G1418">
            <v>420</v>
          </cell>
        </row>
        <row r="1419">
          <cell r="B1419" t="str">
            <v>EQUIPAMENTOS (CUSTO HORÁRIO)</v>
          </cell>
        </row>
        <row r="1420">
          <cell r="B1420" t="str">
            <v>I0705</v>
          </cell>
          <cell r="C1420" t="str">
            <v>CAMINHÃO COMERC. EQUIP. C/GUINDASTE (CHP)</v>
          </cell>
          <cell r="D1420" t="str">
            <v>H</v>
          </cell>
          <cell r="E1420">
            <v>1</v>
          </cell>
          <cell r="F1420">
            <v>105.96</v>
          </cell>
          <cell r="G1420">
            <v>105.96</v>
          </cell>
        </row>
        <row r="1421">
          <cell r="B1421" t="str">
            <v>TOTAL EQUIPAMENTOS (CUSTO HORÁRIO) R$</v>
          </cell>
          <cell r="G1421">
            <v>105.96</v>
          </cell>
        </row>
        <row r="1422">
          <cell r="B1422" t="str">
            <v>SERVIÇOS</v>
          </cell>
        </row>
        <row r="1426">
          <cell r="B1426" t="str">
            <v>TOTAL SERVIÇOS R$</v>
          </cell>
          <cell r="G1426">
            <v>0</v>
          </cell>
        </row>
        <row r="1428">
          <cell r="F1428" t="str">
            <v>TOTAL SIMPLES R$</v>
          </cell>
          <cell r="G1428">
            <v>538.76</v>
          </cell>
        </row>
        <row r="1429">
          <cell r="F1429" t="str">
            <v>ENCARGOS SOCIAIS DE 117,01% R$</v>
          </cell>
          <cell r="G1429">
            <v>14.98</v>
          </cell>
        </row>
        <row r="1430">
          <cell r="B1430" t="str">
            <v>OBS.: MÃO DE OBRA DO MOTORISTA C/ ENCARGOS SOCIAIS JÁ INCLUSA NO INSUMO I0705.</v>
          </cell>
          <cell r="F1430" t="str">
            <v>BDI R$</v>
          </cell>
          <cell r="G1430">
            <v>138.44</v>
          </cell>
        </row>
        <row r="1431">
          <cell r="F1431" t="str">
            <v>TOTAL GERAL C/ BDI R$</v>
          </cell>
          <cell r="G1431">
            <v>692.18</v>
          </cell>
        </row>
        <row r="1432">
          <cell r="F1432" t="str">
            <v>TOTAL GERAL S/ BDI R$</v>
          </cell>
          <cell r="G1432">
            <v>553.74</v>
          </cell>
        </row>
        <row r="1434">
          <cell r="A1434" t="str">
            <v>3.16.d</v>
          </cell>
          <cell r="C1434" t="str">
            <v>9m X 300kg</v>
          </cell>
          <cell r="D1434" t="str">
            <v>un</v>
          </cell>
          <cell r="G1434">
            <v>579.24</v>
          </cell>
        </row>
        <row r="1435">
          <cell r="B1435" t="str">
            <v>COMPOSIÇÃO</v>
          </cell>
          <cell r="C1435" t="str">
            <v>9m X 300kg</v>
          </cell>
        </row>
        <row r="1436">
          <cell r="B1436" t="str">
            <v>UNIDADE</v>
          </cell>
          <cell r="C1436" t="str">
            <v>un</v>
          </cell>
        </row>
        <row r="1437">
          <cell r="B1437" t="str">
            <v>CÓDIGO</v>
          </cell>
          <cell r="C1437" t="str">
            <v>3.16.d</v>
          </cell>
        </row>
        <row r="1438">
          <cell r="B1438" t="str">
            <v>AUTOR</v>
          </cell>
          <cell r="C1438" t="str">
            <v>HÉLIO DELGÁDO</v>
          </cell>
        </row>
        <row r="1439">
          <cell r="B1439" t="str">
            <v>ULT ATUAL</v>
          </cell>
          <cell r="C1439" t="str">
            <v>08/03/2016 (SEINFRA) E 14/11/2016 (SINAPI)</v>
          </cell>
        </row>
        <row r="1440">
          <cell r="B1440" t="str">
            <v>TABELA</v>
          </cell>
          <cell r="C1440" t="str">
            <v>SEINFRA V024.1 (DESONERADA)/SINAPI OUT/16 (DESONERADA)</v>
          </cell>
        </row>
        <row r="1442">
          <cell r="B1442" t="str">
            <v>Código</v>
          </cell>
          <cell r="C1442" t="str">
            <v>Descrição</v>
          </cell>
          <cell r="D1442" t="str">
            <v>Unidade</v>
          </cell>
          <cell r="E1442" t="str">
            <v>Coeficiente</v>
          </cell>
          <cell r="F1442" t="str">
            <v>Preço</v>
          </cell>
          <cell r="G1442" t="str">
            <v>Total</v>
          </cell>
        </row>
        <row r="1443">
          <cell r="B1443" t="str">
            <v>MAO DE OBRA</v>
          </cell>
        </row>
        <row r="1444">
          <cell r="B1444" t="str">
            <v>I0042</v>
          </cell>
          <cell r="C1444" t="str">
            <v>AUXILIAR DE ELETRICISTA</v>
          </cell>
          <cell r="D1444" t="str">
            <v>H</v>
          </cell>
          <cell r="E1444">
            <v>1</v>
          </cell>
          <cell r="F1444">
            <v>5.6</v>
          </cell>
          <cell r="G1444">
            <v>5.6</v>
          </cell>
        </row>
        <row r="1445">
          <cell r="B1445" t="str">
            <v>I2312</v>
          </cell>
          <cell r="C1445" t="str">
            <v>ELETRICISTA</v>
          </cell>
          <cell r="D1445" t="str">
            <v>H</v>
          </cell>
          <cell r="E1445">
            <v>1</v>
          </cell>
          <cell r="F1445">
            <v>7.2</v>
          </cell>
          <cell r="G1445">
            <v>7.2</v>
          </cell>
        </row>
        <row r="1446">
          <cell r="B1446" t="str">
            <v>TOTAL MAO DE OBRA R$</v>
          </cell>
          <cell r="G1446">
            <v>12.8</v>
          </cell>
        </row>
        <row r="1447">
          <cell r="B1447" t="str">
            <v>MATERIAIS</v>
          </cell>
        </row>
        <row r="1448">
          <cell r="B1448">
            <v>5033</v>
          </cell>
          <cell r="C1448" t="str">
            <v>POSTE DE CONCRETO DUPLO T, TIPO B, 300 KG, H = 9 M (NBR 8451)</v>
          </cell>
          <cell r="D1448" t="str">
            <v>UN</v>
          </cell>
          <cell r="E1448">
            <v>1</v>
          </cell>
          <cell r="F1448">
            <v>445.5</v>
          </cell>
          <cell r="G1448">
            <v>445.5</v>
          </cell>
        </row>
        <row r="1451">
          <cell r="B1451" t="str">
            <v>TOTAL MATERIAIS R$</v>
          </cell>
          <cell r="G1451">
            <v>445.5</v>
          </cell>
        </row>
        <row r="1452">
          <cell r="B1452" t="str">
            <v>EQUIPAMENTOS (CUSTO HORÁRIO)</v>
          </cell>
        </row>
        <row r="1453">
          <cell r="B1453" t="str">
            <v>I0705</v>
          </cell>
          <cell r="C1453" t="str">
            <v>CAMINHÃO COMERC. EQUIP. C/GUINDASTE (CHP)</v>
          </cell>
          <cell r="D1453" t="str">
            <v>H</v>
          </cell>
          <cell r="E1453">
            <v>1</v>
          </cell>
          <cell r="F1453">
            <v>105.96</v>
          </cell>
          <cell r="G1453">
            <v>105.96</v>
          </cell>
        </row>
        <row r="1454">
          <cell r="B1454" t="str">
            <v>TOTAL EQUIPAMENTOS (CUSTO HORÁRIO) R$</v>
          </cell>
          <cell r="G1454">
            <v>105.96</v>
          </cell>
        </row>
        <row r="1455">
          <cell r="B1455" t="str">
            <v>SERVIÇOS</v>
          </cell>
        </row>
        <row r="1459">
          <cell r="B1459" t="str">
            <v>TOTAL SERVIÇOS R$</v>
          </cell>
          <cell r="G1459">
            <v>0</v>
          </cell>
        </row>
        <row r="1461">
          <cell r="F1461" t="str">
            <v>TOTAL SIMPLES R$</v>
          </cell>
          <cell r="G1461">
            <v>564.26</v>
          </cell>
        </row>
        <row r="1462">
          <cell r="F1462" t="str">
            <v>ENCARGOS SOCIAIS DE 117,01% R$</v>
          </cell>
          <cell r="G1462">
            <v>14.98</v>
          </cell>
        </row>
        <row r="1463">
          <cell r="B1463" t="str">
            <v>OBS.: MÃO DE OBRA DO MOTORISTA C/ ENCARGOS SOCIAIS JÁ INCLUSA NO INSUMO I0705.</v>
          </cell>
          <cell r="F1463" t="str">
            <v>BDI R$</v>
          </cell>
          <cell r="G1463">
            <v>144.81</v>
          </cell>
        </row>
        <row r="1464">
          <cell r="F1464" t="str">
            <v>TOTAL GERAL C/ BDI R$</v>
          </cell>
          <cell r="G1464">
            <v>724.05</v>
          </cell>
        </row>
        <row r="1465">
          <cell r="F1465" t="str">
            <v>TOTAL GERAL S/ BDI R$</v>
          </cell>
          <cell r="G1465">
            <v>579.24</v>
          </cell>
        </row>
        <row r="1467">
          <cell r="A1467" t="str">
            <v>3.17.a</v>
          </cell>
          <cell r="C1467" t="str">
            <v>De 6m reto com flange </v>
          </cell>
          <cell r="D1467" t="str">
            <v>un</v>
          </cell>
          <cell r="G1467">
            <v>947.02</v>
          </cell>
        </row>
        <row r="1468">
          <cell r="B1468" t="str">
            <v>COMPOSIÇÃO</v>
          </cell>
          <cell r="C1468" t="str">
            <v>De 6m reto com flange </v>
          </cell>
        </row>
        <row r="1469">
          <cell r="B1469" t="str">
            <v>UNIDADE</v>
          </cell>
          <cell r="C1469" t="str">
            <v>un</v>
          </cell>
        </row>
        <row r="1470">
          <cell r="B1470" t="str">
            <v>CÓDIGO</v>
          </cell>
          <cell r="C1470" t="str">
            <v>3.17.a</v>
          </cell>
        </row>
        <row r="1471">
          <cell r="B1471" t="str">
            <v>AUTOR</v>
          </cell>
          <cell r="C1471" t="str">
            <v>HÉLIO DELGÁDO</v>
          </cell>
        </row>
        <row r="1472">
          <cell r="B1472" t="str">
            <v>ULT ATUAL</v>
          </cell>
          <cell r="C1472" t="str">
            <v>08/03/2016 (SEINFRA) E 14/11/2016 (SINAPI)</v>
          </cell>
        </row>
        <row r="1473">
          <cell r="B1473" t="str">
            <v>TABELA</v>
          </cell>
          <cell r="C1473" t="str">
            <v>SEINFRA V024.1 (DESONERADA)/SINAPI OUT/16 (DESONERADA)</v>
          </cell>
        </row>
        <row r="1475">
          <cell r="B1475" t="str">
            <v>Código</v>
          </cell>
          <cell r="C1475" t="str">
            <v>Descrição</v>
          </cell>
          <cell r="D1475" t="str">
            <v>Unidade</v>
          </cell>
          <cell r="E1475" t="str">
            <v>Coeficiente</v>
          </cell>
          <cell r="F1475" t="str">
            <v>Preço</v>
          </cell>
          <cell r="G1475" t="str">
            <v>Total</v>
          </cell>
        </row>
        <row r="1476">
          <cell r="B1476" t="str">
            <v>MAO DE OBRA</v>
          </cell>
        </row>
        <row r="1477">
          <cell r="B1477" t="str">
            <v>I0042</v>
          </cell>
          <cell r="C1477" t="str">
            <v>AUXILIAR DE ELETRICISTA</v>
          </cell>
          <cell r="D1477" t="str">
            <v>H</v>
          </cell>
          <cell r="E1477">
            <v>1</v>
          </cell>
          <cell r="F1477">
            <v>5.6</v>
          </cell>
          <cell r="G1477">
            <v>5.6</v>
          </cell>
        </row>
        <row r="1478">
          <cell r="B1478" t="str">
            <v>I2312</v>
          </cell>
          <cell r="C1478" t="str">
            <v>ELETRICISTA</v>
          </cell>
          <cell r="D1478" t="str">
            <v>H</v>
          </cell>
          <cell r="E1478">
            <v>1</v>
          </cell>
          <cell r="F1478">
            <v>7.2</v>
          </cell>
          <cell r="G1478">
            <v>7.2</v>
          </cell>
        </row>
        <row r="1479">
          <cell r="B1479" t="str">
            <v>TOTAL MAO DE OBRA R$</v>
          </cell>
          <cell r="G1479">
            <v>12.8</v>
          </cell>
        </row>
        <row r="1480">
          <cell r="B1480" t="str">
            <v>MATERIAIS</v>
          </cell>
        </row>
        <row r="1481">
          <cell r="B1481" t="str">
            <v>I0280</v>
          </cell>
          <cell r="C1481" t="str">
            <v>BRITA</v>
          </cell>
          <cell r="D1481" t="str">
            <v>M3</v>
          </cell>
          <cell r="E1481">
            <v>0.211</v>
          </cell>
          <cell r="F1481">
            <v>56</v>
          </cell>
          <cell r="G1481">
            <v>11.82</v>
          </cell>
        </row>
        <row r="1482">
          <cell r="B1482" t="str">
            <v>I0805</v>
          </cell>
          <cell r="C1482" t="str">
            <v>CIMENTO PORTLAND</v>
          </cell>
          <cell r="D1482" t="str">
            <v>KG</v>
          </cell>
          <cell r="E1482">
            <v>53</v>
          </cell>
          <cell r="F1482">
            <v>0.5</v>
          </cell>
          <cell r="G1482">
            <v>26.5</v>
          </cell>
        </row>
        <row r="1483">
          <cell r="B1483" t="str">
            <v>I0109</v>
          </cell>
          <cell r="C1483" t="str">
            <v>AREIA MEDIA</v>
          </cell>
          <cell r="D1483" t="str">
            <v>M3</v>
          </cell>
          <cell r="E1483">
            <v>0.168</v>
          </cell>
          <cell r="F1483">
            <v>46</v>
          </cell>
          <cell r="G1483">
            <v>7.73</v>
          </cell>
        </row>
        <row r="1484">
          <cell r="B1484" t="str">
            <v>I2389</v>
          </cell>
          <cell r="C1484" t="str">
            <v>PARAFUSO MAQUINA ZINCADO 5/8 x 14" C/ ARRUELAS/PORCA</v>
          </cell>
          <cell r="D1484" t="str">
            <v>UN</v>
          </cell>
          <cell r="E1484">
            <v>4</v>
          </cell>
          <cell r="F1484">
            <v>5.66</v>
          </cell>
          <cell r="G1484">
            <v>22.64</v>
          </cell>
        </row>
        <row r="1485">
          <cell r="B1485">
            <v>12378</v>
          </cell>
          <cell r="C1485" t="str">
            <v>POSTE CONICO CONTINUO EM ACO GALVANIZADO, RETO, FLANGEADO, H = 6 M, DIAMETRO INFERIOR = *90* CM</v>
          </cell>
          <cell r="D1485" t="str">
            <v>UN</v>
          </cell>
          <cell r="E1485">
            <v>1</v>
          </cell>
          <cell r="F1485">
            <v>744.59</v>
          </cell>
          <cell r="G1485">
            <v>744.59</v>
          </cell>
        </row>
        <row r="1487">
          <cell r="B1487" t="str">
            <v>TOTAL MATERIAIS R$</v>
          </cell>
          <cell r="G1487">
            <v>813.28</v>
          </cell>
        </row>
        <row r="1488">
          <cell r="B1488" t="str">
            <v>EQUIPAMENTOS (CUSTO HORÁRIO)</v>
          </cell>
        </row>
        <row r="1489">
          <cell r="B1489" t="str">
            <v>I0705</v>
          </cell>
          <cell r="C1489" t="str">
            <v>CAMINHÃO COMERC. EQUIP. C/GUINDASTE (CHP)</v>
          </cell>
          <cell r="D1489" t="str">
            <v>H</v>
          </cell>
          <cell r="E1489">
            <v>1</v>
          </cell>
          <cell r="F1489">
            <v>105.96</v>
          </cell>
          <cell r="G1489">
            <v>105.96</v>
          </cell>
        </row>
        <row r="1490">
          <cell r="B1490" t="str">
            <v>TOTAL EQUIPAMENTOS (CUSTO HORÁRIO) R$</v>
          </cell>
          <cell r="G1490">
            <v>105.96</v>
          </cell>
        </row>
        <row r="1491">
          <cell r="B1491" t="str">
            <v>SERVIÇOS</v>
          </cell>
        </row>
        <row r="1495">
          <cell r="B1495" t="str">
            <v>TOTAL SERVIÇOS R$</v>
          </cell>
          <cell r="G1495">
            <v>0</v>
          </cell>
        </row>
        <row r="1497">
          <cell r="F1497" t="str">
            <v>TOTAL SIMPLES R$</v>
          </cell>
          <cell r="G1497">
            <v>932.04</v>
          </cell>
        </row>
        <row r="1498">
          <cell r="F1498" t="str">
            <v>ENCARGOS SOCIAIS DE 117,01% R$</v>
          </cell>
          <cell r="G1498">
            <v>14.98</v>
          </cell>
        </row>
        <row r="1499">
          <cell r="B1499" t="str">
            <v>OBS.: MÃO DE OBRA DO MOTORISTA C/ ENCARGOS SOCIAIS JÁ INCLUSA NO INSUMO I0705.</v>
          </cell>
          <cell r="F1499" t="str">
            <v>BDI R$</v>
          </cell>
          <cell r="G1499">
            <v>236.76</v>
          </cell>
        </row>
        <row r="1500">
          <cell r="F1500" t="str">
            <v>TOTAL GERAL C/ BDI R$</v>
          </cell>
          <cell r="G1500">
            <v>1183.78</v>
          </cell>
        </row>
        <row r="1501">
          <cell r="F1501" t="str">
            <v>TOTAL GERAL S/ BDI R$</v>
          </cell>
          <cell r="G1501">
            <v>947.02</v>
          </cell>
        </row>
        <row r="1503">
          <cell r="A1503" t="str">
            <v>3.17.b</v>
          </cell>
          <cell r="C1503" t="str">
            <v>De 9m reto engastado</v>
          </cell>
          <cell r="D1503" t="str">
            <v>un</v>
          </cell>
          <cell r="G1503">
            <v>1452.54</v>
          </cell>
        </row>
        <row r="1504">
          <cell r="B1504" t="str">
            <v>COMPOSIÇÃO</v>
          </cell>
          <cell r="C1504" t="str">
            <v>De 9m reto engastado</v>
          </cell>
        </row>
        <row r="1505">
          <cell r="B1505" t="str">
            <v>UNIDADE</v>
          </cell>
          <cell r="C1505" t="str">
            <v>un</v>
          </cell>
        </row>
        <row r="1506">
          <cell r="B1506" t="str">
            <v>CÓDIGO</v>
          </cell>
          <cell r="C1506" t="str">
            <v>3.17.b</v>
          </cell>
        </row>
        <row r="1507">
          <cell r="B1507" t="str">
            <v>AUTOR</v>
          </cell>
          <cell r="C1507" t="str">
            <v>HÉLIO DELGÁDO</v>
          </cell>
        </row>
        <row r="1508">
          <cell r="B1508" t="str">
            <v>ULT ATUAL</v>
          </cell>
          <cell r="C1508" t="str">
            <v>08/03/2016 (SEINFRA) E 14/11/2016 (SINAPI)</v>
          </cell>
        </row>
        <row r="1509">
          <cell r="B1509" t="str">
            <v>TABELA</v>
          </cell>
          <cell r="C1509" t="str">
            <v>SEINFRA V024.1 (DESONERADA)/SINAPI OUT/16 (DESONERADA)</v>
          </cell>
        </row>
        <row r="1511">
          <cell r="B1511" t="str">
            <v>Código</v>
          </cell>
          <cell r="C1511" t="str">
            <v>Descrição</v>
          </cell>
          <cell r="D1511" t="str">
            <v>Unidade</v>
          </cell>
          <cell r="E1511" t="str">
            <v>Coeficiente</v>
          </cell>
          <cell r="F1511" t="str">
            <v>Preço</v>
          </cell>
          <cell r="G1511" t="str">
            <v>Total</v>
          </cell>
        </row>
        <row r="1512">
          <cell r="B1512" t="str">
            <v>MAO DE OBRA</v>
          </cell>
        </row>
        <row r="1513">
          <cell r="B1513" t="str">
            <v>I0042</v>
          </cell>
          <cell r="C1513" t="str">
            <v>AUXILIAR DE ELETRICISTA</v>
          </cell>
          <cell r="D1513" t="str">
            <v>H</v>
          </cell>
          <cell r="E1513">
            <v>1</v>
          </cell>
          <cell r="F1513">
            <v>5.6</v>
          </cell>
          <cell r="G1513">
            <v>5.6</v>
          </cell>
        </row>
        <row r="1514">
          <cell r="B1514" t="str">
            <v>I2312</v>
          </cell>
          <cell r="C1514" t="str">
            <v>ELETRICISTA</v>
          </cell>
          <cell r="D1514" t="str">
            <v>H</v>
          </cell>
          <cell r="E1514">
            <v>1</v>
          </cell>
          <cell r="F1514">
            <v>7.2</v>
          </cell>
          <cell r="G1514">
            <v>7.2</v>
          </cell>
        </row>
        <row r="1515">
          <cell r="B1515" t="str">
            <v>TOTAL MAO DE OBRA R$</v>
          </cell>
          <cell r="G1515">
            <v>12.8</v>
          </cell>
        </row>
        <row r="1516">
          <cell r="B1516" t="str">
            <v>MATERIAIS</v>
          </cell>
        </row>
        <row r="1517">
          <cell r="B1517" t="str">
            <v>I0280</v>
          </cell>
          <cell r="C1517" t="str">
            <v>BRITA</v>
          </cell>
          <cell r="D1517" t="str">
            <v>M3</v>
          </cell>
          <cell r="E1517">
            <v>0.211</v>
          </cell>
          <cell r="F1517">
            <v>56</v>
          </cell>
          <cell r="G1517">
            <v>11.82</v>
          </cell>
        </row>
        <row r="1518">
          <cell r="B1518" t="str">
            <v>I0805</v>
          </cell>
          <cell r="C1518" t="str">
            <v>CIMENTO PORTLAND</v>
          </cell>
          <cell r="D1518" t="str">
            <v>KG</v>
          </cell>
          <cell r="E1518">
            <v>53</v>
          </cell>
          <cell r="F1518">
            <v>0.5</v>
          </cell>
          <cell r="G1518">
            <v>26.5</v>
          </cell>
        </row>
        <row r="1519">
          <cell r="B1519" t="str">
            <v>I0109</v>
          </cell>
          <cell r="C1519" t="str">
            <v>AREIA MEDIA</v>
          </cell>
          <cell r="D1519" t="str">
            <v>M3</v>
          </cell>
          <cell r="E1519">
            <v>0.168</v>
          </cell>
          <cell r="F1519">
            <v>46</v>
          </cell>
          <cell r="G1519">
            <v>7.73</v>
          </cell>
        </row>
        <row r="1520">
          <cell r="B1520">
            <v>14165</v>
          </cell>
          <cell r="C1520" t="str">
            <v>POSTE CONICO CONTINUO EM ACO GALVANIZADO, RETO, ENGASTADO,  H = 9 M, DIAMETRO INFERIOR = *145* MM</v>
          </cell>
          <cell r="D1520" t="str">
            <v>UN</v>
          </cell>
          <cell r="E1520">
            <v>1</v>
          </cell>
          <cell r="F1520">
            <v>1272.75</v>
          </cell>
          <cell r="G1520">
            <v>1272.75</v>
          </cell>
        </row>
        <row r="1523">
          <cell r="B1523" t="str">
            <v>TOTAL MATERIAIS R$</v>
          </cell>
          <cell r="G1523">
            <v>1318.8</v>
          </cell>
        </row>
        <row r="1524">
          <cell r="B1524" t="str">
            <v>EQUIPAMENTOS (CUSTO HORÁRIO)</v>
          </cell>
        </row>
        <row r="1525">
          <cell r="B1525" t="str">
            <v>I0705</v>
          </cell>
          <cell r="C1525" t="str">
            <v>CAMINHÃO COMERC. EQUIP. C/GUINDASTE (CHP)</v>
          </cell>
          <cell r="D1525" t="str">
            <v>H</v>
          </cell>
          <cell r="E1525">
            <v>1</v>
          </cell>
          <cell r="F1525">
            <v>105.96</v>
          </cell>
          <cell r="G1525">
            <v>105.96</v>
          </cell>
        </row>
        <row r="1526">
          <cell r="B1526" t="str">
            <v>TOTAL EQUIPAMENTOS (CUSTO HORÁRIO) R$</v>
          </cell>
          <cell r="G1526">
            <v>105.96</v>
          </cell>
        </row>
        <row r="1527">
          <cell r="B1527" t="str">
            <v>SERVIÇOS</v>
          </cell>
        </row>
        <row r="1531">
          <cell r="B1531" t="str">
            <v>TOTAL SERVIÇOS R$</v>
          </cell>
          <cell r="G1531">
            <v>0</v>
          </cell>
        </row>
        <row r="1533">
          <cell r="F1533" t="str">
            <v>TOTAL SIMPLES R$</v>
          </cell>
          <cell r="G1533">
            <v>1437.56</v>
          </cell>
        </row>
        <row r="1534">
          <cell r="F1534" t="str">
            <v>ENCARGOS SOCIAIS DE 117,01% R$</v>
          </cell>
          <cell r="G1534">
            <v>14.98</v>
          </cell>
        </row>
        <row r="1535">
          <cell r="B1535" t="str">
            <v>OBS.: MÃO DE OBRA DO MOTORISTA C/ ENCARGOS SOCIAIS JÁ INCLUSA NO INSUMO I0705.</v>
          </cell>
          <cell r="F1535" t="str">
            <v>BDI R$</v>
          </cell>
          <cell r="G1535">
            <v>363.14</v>
          </cell>
        </row>
        <row r="1536">
          <cell r="F1536" t="str">
            <v>TOTAL GERAL C/ BDI R$</v>
          </cell>
          <cell r="G1536">
            <v>1815.68</v>
          </cell>
        </row>
        <row r="1537">
          <cell r="F1537" t="str">
            <v>TOTAL GERAL S/ BDI R$</v>
          </cell>
          <cell r="G1537">
            <v>1452.54</v>
          </cell>
        </row>
        <row r="1539">
          <cell r="A1539" t="str">
            <v>3.19.a</v>
          </cell>
          <cell r="C1539" t="str">
            <v>Suporte para 01 pétala/projetor</v>
          </cell>
          <cell r="D1539" t="str">
            <v>un</v>
          </cell>
          <cell r="G1539">
            <v>112.02999999999999</v>
          </cell>
        </row>
        <row r="1540">
          <cell r="B1540" t="str">
            <v>COMPOSIÇÃO</v>
          </cell>
          <cell r="C1540" t="str">
            <v>Suporte para 01 pétala/projetor</v>
          </cell>
        </row>
        <row r="1541">
          <cell r="B1541" t="str">
            <v>UNIDADE</v>
          </cell>
          <cell r="C1541" t="str">
            <v>un</v>
          </cell>
        </row>
        <row r="1542">
          <cell r="B1542" t="str">
            <v>CÓDIGO</v>
          </cell>
          <cell r="C1542" t="str">
            <v>3.19.a</v>
          </cell>
        </row>
        <row r="1543">
          <cell r="B1543" t="str">
            <v>AUTOR</v>
          </cell>
          <cell r="C1543" t="str">
            <v>HÉLIO DELGÁDO</v>
          </cell>
        </row>
        <row r="1544">
          <cell r="B1544" t="str">
            <v>ULT ATUAL</v>
          </cell>
          <cell r="C1544" t="str">
            <v>14/03/2016 (SEINFRA) E OUT/2016 (PREFEITURA)</v>
          </cell>
        </row>
        <row r="1545">
          <cell r="B1545" t="str">
            <v>TABELA</v>
          </cell>
          <cell r="C1545" t="str">
            <v>SEINFRA V024.1 (DESONERADA)/PREFEITURA DE CANINDÉ  </v>
          </cell>
        </row>
        <row r="1547">
          <cell r="B1547" t="str">
            <v>Código</v>
          </cell>
          <cell r="C1547" t="str">
            <v>Descrição</v>
          </cell>
          <cell r="D1547" t="str">
            <v>Unidade</v>
          </cell>
          <cell r="E1547" t="str">
            <v>Coeficiente</v>
          </cell>
          <cell r="F1547" t="str">
            <v>Preço</v>
          </cell>
          <cell r="G1547" t="str">
            <v>Total</v>
          </cell>
        </row>
        <row r="1548">
          <cell r="B1548" t="str">
            <v>MAO DE OBRA</v>
          </cell>
        </row>
        <row r="1549">
          <cell r="B1549" t="str">
            <v>I0042</v>
          </cell>
          <cell r="C1549" t="str">
            <v>AUXILIAR DE ELETRICISTA</v>
          </cell>
          <cell r="D1549" t="str">
            <v>H</v>
          </cell>
          <cell r="E1549">
            <v>0.42</v>
          </cell>
          <cell r="F1549">
            <v>5.6</v>
          </cell>
          <cell r="G1549">
            <v>2.35</v>
          </cell>
        </row>
        <row r="1550">
          <cell r="B1550" t="str">
            <v>I2312</v>
          </cell>
          <cell r="C1550" t="str">
            <v>ELETRICISTA</v>
          </cell>
          <cell r="D1550" t="str">
            <v>H</v>
          </cell>
          <cell r="E1550">
            <v>0.42</v>
          </cell>
          <cell r="F1550">
            <v>7.2</v>
          </cell>
          <cell r="G1550">
            <v>3.02</v>
          </cell>
        </row>
        <row r="1551">
          <cell r="B1551" t="str">
            <v>GRATIFICAÇÃO DE FUNÇÃO (ELETRICISTA MOTORISTA) DE 10% EM R$</v>
          </cell>
          <cell r="G1551">
            <v>0.30200000000000005</v>
          </cell>
        </row>
        <row r="1552">
          <cell r="B1552" t="str">
            <v>TOTAL MAO DE OBRA R$</v>
          </cell>
          <cell r="G1552">
            <v>5.67</v>
          </cell>
        </row>
        <row r="1553">
          <cell r="B1553" t="str">
            <v>MATERIAIS</v>
          </cell>
        </row>
        <row r="1554">
          <cell r="B1554" t="str">
            <v>I6794</v>
          </cell>
          <cell r="C1554" t="str">
            <v>NÚCLEO P/01 LUMINÁRIA   FAB. REEME REF.:ZE-157 OU SIMILAR</v>
          </cell>
          <cell r="D1554" t="str">
            <v>UN</v>
          </cell>
          <cell r="E1554">
            <v>1</v>
          </cell>
          <cell r="F1554">
            <v>57.7</v>
          </cell>
          <cell r="G1554">
            <v>57.7</v>
          </cell>
        </row>
        <row r="1556">
          <cell r="B1556" t="str">
            <v>TOTAL MATERIAIS R$</v>
          </cell>
          <cell r="G1556">
            <v>57.7</v>
          </cell>
        </row>
        <row r="1557">
          <cell r="B1557" t="str">
            <v>EQUIPAMENTOS (CUSTO HORÁRIO)</v>
          </cell>
        </row>
        <row r="1558">
          <cell r="B1558" t="str">
            <v>COMPOSIÇÃO PMC-001</v>
          </cell>
          <cell r="C1558" t="str">
            <v>VEÍCULO COM UM CESTO AÉREO SIMPLES ISOLADO COM ALCANCE ATÉ 13 METROS E PORTA ESCADA, MONTADO SOBRE CAMINHÃO DE CARROCERIA (CHP)</v>
          </cell>
          <cell r="D1558" t="str">
            <v>CHP</v>
          </cell>
          <cell r="E1558">
            <v>0.42</v>
          </cell>
          <cell r="F1558">
            <v>100.06</v>
          </cell>
          <cell r="G1558">
            <v>42.03</v>
          </cell>
        </row>
        <row r="1559">
          <cell r="B1559" t="str">
            <v>TOTAL EQUIPAMENTOS (CUSTO HORÁRIO) R$</v>
          </cell>
          <cell r="G1559">
            <v>42.03</v>
          </cell>
        </row>
        <row r="1560">
          <cell r="B1560" t="str">
            <v>SERVIÇOS</v>
          </cell>
        </row>
        <row r="1564">
          <cell r="B1564" t="str">
            <v>TOTAL SERVIÇOS R$</v>
          </cell>
          <cell r="G1564">
            <v>0</v>
          </cell>
        </row>
        <row r="1566">
          <cell r="F1566" t="str">
            <v>TOTAL SIMPLES R$</v>
          </cell>
          <cell r="G1566">
            <v>105.4</v>
          </cell>
        </row>
        <row r="1567">
          <cell r="F1567" t="str">
            <v>ENCARGOS SOCIAIS DE 117,01% R$</v>
          </cell>
          <cell r="G1567">
            <v>6.63</v>
          </cell>
        </row>
        <row r="1568">
          <cell r="F1568" t="str">
            <v>BDI R$</v>
          </cell>
          <cell r="G1568">
            <v>28.01</v>
          </cell>
        </row>
        <row r="1569">
          <cell r="F1569" t="str">
            <v>TOTAL GERAL C/ BDI R$</v>
          </cell>
          <cell r="G1569">
            <v>140.04</v>
          </cell>
        </row>
        <row r="1570">
          <cell r="F1570" t="str">
            <v>TOTAL GERAL S/ BDI R$</v>
          </cell>
          <cell r="G1570">
            <v>112.02999999999999</v>
          </cell>
        </row>
        <row r="1572">
          <cell r="A1572" t="str">
            <v>3.19.b</v>
          </cell>
          <cell r="C1572" t="str">
            <v>Suporte para 02 pétalas/projetores</v>
          </cell>
          <cell r="D1572" t="str">
            <v>un</v>
          </cell>
          <cell r="G1572">
            <v>127.66000000000001</v>
          </cell>
        </row>
        <row r="1573">
          <cell r="B1573" t="str">
            <v>COMPOSIÇÃO</v>
          </cell>
          <cell r="C1573" t="str">
            <v>Suporte para 02 pétalas/projetores</v>
          </cell>
        </row>
        <row r="1574">
          <cell r="B1574" t="str">
            <v>UNIDADE</v>
          </cell>
          <cell r="C1574" t="str">
            <v>un</v>
          </cell>
        </row>
        <row r="1575">
          <cell r="B1575" t="str">
            <v>CÓDIGO</v>
          </cell>
          <cell r="C1575" t="str">
            <v>3.19.b</v>
          </cell>
        </row>
        <row r="1576">
          <cell r="B1576" t="str">
            <v>AUTOR</v>
          </cell>
          <cell r="C1576" t="str">
            <v>HÉLIO DELGÁDO</v>
          </cell>
        </row>
        <row r="1577">
          <cell r="B1577" t="str">
            <v>ULT ATUAL</v>
          </cell>
          <cell r="C1577" t="str">
            <v>14/03/2016 (SEINFRA) E OUT/2016 (PREFEITURA)</v>
          </cell>
        </row>
        <row r="1578">
          <cell r="B1578" t="str">
            <v>TABELA</v>
          </cell>
          <cell r="C1578" t="str">
            <v>SEINFRA V024.1 (DESONERADA)/PREFEITURA DE CANINDÉ  </v>
          </cell>
        </row>
        <row r="1580">
          <cell r="B1580" t="str">
            <v>Código</v>
          </cell>
          <cell r="C1580" t="str">
            <v>Descrição</v>
          </cell>
          <cell r="D1580" t="str">
            <v>Unidade</v>
          </cell>
          <cell r="E1580" t="str">
            <v>Coeficiente</v>
          </cell>
          <cell r="F1580" t="str">
            <v>Preço</v>
          </cell>
          <cell r="G1580" t="str">
            <v>Total</v>
          </cell>
        </row>
        <row r="1581">
          <cell r="B1581" t="str">
            <v>MAO DE OBRA</v>
          </cell>
        </row>
        <row r="1582">
          <cell r="B1582" t="str">
            <v>I0042</v>
          </cell>
          <cell r="C1582" t="str">
            <v>AUXILIAR DE ELETRICISTA</v>
          </cell>
          <cell r="D1582" t="str">
            <v>H</v>
          </cell>
          <cell r="E1582">
            <v>0.43</v>
          </cell>
          <cell r="F1582">
            <v>5.6</v>
          </cell>
          <cell r="G1582">
            <v>2.41</v>
          </cell>
        </row>
        <row r="1583">
          <cell r="B1583" t="str">
            <v>I2312</v>
          </cell>
          <cell r="C1583" t="str">
            <v>ELETRICISTA</v>
          </cell>
          <cell r="D1583" t="str">
            <v>H</v>
          </cell>
          <cell r="E1583">
            <v>0.43</v>
          </cell>
          <cell r="F1583">
            <v>7.2</v>
          </cell>
          <cell r="G1583">
            <v>3.1</v>
          </cell>
        </row>
        <row r="1584">
          <cell r="B1584" t="str">
            <v>GRATIFICAÇÃO DE FUNÇÃO (ELETRICISTA MOTORISTA) DE 10% EM R$</v>
          </cell>
          <cell r="G1584">
            <v>0.31000000000000005</v>
          </cell>
        </row>
        <row r="1585">
          <cell r="B1585" t="str">
            <v>TOTAL MAO DE OBRA R$</v>
          </cell>
          <cell r="G1585">
            <v>5.82</v>
          </cell>
        </row>
        <row r="1586">
          <cell r="B1586" t="str">
            <v>MATERIAIS</v>
          </cell>
        </row>
        <row r="1587">
          <cell r="B1587" t="str">
            <v>I6797</v>
          </cell>
          <cell r="C1587" t="str">
            <v>NÚCLEO P/02 LUMINÁRIAS FAB. REEME REF.:ZE-157 OU SIMILAR</v>
          </cell>
          <cell r="D1587" t="str">
            <v>UN</v>
          </cell>
          <cell r="E1587">
            <v>1</v>
          </cell>
          <cell r="F1587">
            <v>72</v>
          </cell>
          <cell r="G1587">
            <v>72</v>
          </cell>
        </row>
        <row r="1589">
          <cell r="B1589" t="str">
            <v>TOTAL MATERIAIS R$</v>
          </cell>
          <cell r="G1589">
            <v>72</v>
          </cell>
        </row>
        <row r="1590">
          <cell r="B1590" t="str">
            <v>EQUIPAMENTOS (CUSTO HORÁRIO)</v>
          </cell>
        </row>
        <row r="1591">
          <cell r="B1591" t="str">
            <v>COMPOSIÇÃO PMC-001</v>
          </cell>
          <cell r="C1591" t="str">
            <v>VEÍCULO COM UM CESTO AÉREO SIMPLES ISOLADO COM ALCANCE ATÉ 13 METROS E PORTA ESCADA, MONTADO SOBRE CAMINHÃO DE CARROCERIA (CHP)</v>
          </cell>
          <cell r="D1591" t="str">
            <v>CHP</v>
          </cell>
          <cell r="E1591">
            <v>0.43</v>
          </cell>
          <cell r="F1591">
            <v>100.06</v>
          </cell>
          <cell r="G1591">
            <v>43.03</v>
          </cell>
        </row>
        <row r="1592">
          <cell r="B1592" t="str">
            <v>TOTAL EQUIPAMENTOS (CUSTO HORÁRIO) R$</v>
          </cell>
          <cell r="G1592">
            <v>43.03</v>
          </cell>
        </row>
        <row r="1593">
          <cell r="B1593" t="str">
            <v>SERVIÇOS</v>
          </cell>
        </row>
        <row r="1597">
          <cell r="B1597" t="str">
            <v>TOTAL SERVIÇOS R$</v>
          </cell>
          <cell r="G1597">
            <v>0</v>
          </cell>
        </row>
        <row r="1599">
          <cell r="F1599" t="str">
            <v>TOTAL SIMPLES R$</v>
          </cell>
          <cell r="G1599">
            <v>120.85</v>
          </cell>
        </row>
        <row r="1600">
          <cell r="F1600" t="str">
            <v>ENCARGOS SOCIAIS DE 117,01% R$</v>
          </cell>
          <cell r="G1600">
            <v>6.81</v>
          </cell>
        </row>
        <row r="1601">
          <cell r="F1601" t="str">
            <v>BDI R$</v>
          </cell>
          <cell r="G1601">
            <v>31.92</v>
          </cell>
        </row>
        <row r="1602">
          <cell r="F1602" t="str">
            <v>TOTAL GERAL C/ BDI R$</v>
          </cell>
          <cell r="G1602">
            <v>159.58</v>
          </cell>
        </row>
        <row r="1603">
          <cell r="F1603" t="str">
            <v>TOTAL GERAL S/ BDI R$</v>
          </cell>
          <cell r="G1603">
            <v>127.66000000000001</v>
          </cell>
        </row>
        <row r="1605">
          <cell r="A1605" t="str">
            <v>3.19.c</v>
          </cell>
          <cell r="C1605" t="str">
            <v>Suporte para 03 pétalas/projetores</v>
          </cell>
          <cell r="D1605" t="str">
            <v>un</v>
          </cell>
          <cell r="G1605">
            <v>152.92000000000002</v>
          </cell>
        </row>
        <row r="1606">
          <cell r="B1606" t="str">
            <v>COMPOSIÇÃO</v>
          </cell>
          <cell r="C1606" t="str">
            <v>Suporte para 03 pétalas/projetores</v>
          </cell>
        </row>
        <row r="1607">
          <cell r="B1607" t="str">
            <v>UNIDADE</v>
          </cell>
          <cell r="C1607" t="str">
            <v>un</v>
          </cell>
        </row>
        <row r="1608">
          <cell r="B1608" t="str">
            <v>CÓDIGO</v>
          </cell>
          <cell r="C1608" t="str">
            <v>3.19.c</v>
          </cell>
        </row>
        <row r="1609">
          <cell r="B1609" t="str">
            <v>AUTOR</v>
          </cell>
          <cell r="C1609" t="str">
            <v>HÉLIO DELGÁDO</v>
          </cell>
        </row>
        <row r="1610">
          <cell r="B1610" t="str">
            <v>ULT ATUAL</v>
          </cell>
          <cell r="C1610" t="str">
            <v>14/03/2016 (SEINFRA) E OUT/2016 (PREFEITURA)</v>
          </cell>
        </row>
        <row r="1611">
          <cell r="B1611" t="str">
            <v>TABELA</v>
          </cell>
          <cell r="C1611" t="str">
            <v>SEINFRA V024.1 (DESONERADA)/PREFEITURA DE CANINDÉ  </v>
          </cell>
        </row>
        <row r="1613">
          <cell r="B1613" t="str">
            <v>Código</v>
          </cell>
          <cell r="C1613" t="str">
            <v>Descrição</v>
          </cell>
          <cell r="D1613" t="str">
            <v>Unidade</v>
          </cell>
          <cell r="E1613" t="str">
            <v>Coeficiente</v>
          </cell>
          <cell r="F1613" t="str">
            <v>Preço</v>
          </cell>
          <cell r="G1613" t="str">
            <v>Total</v>
          </cell>
        </row>
        <row r="1614">
          <cell r="B1614" t="str">
            <v>MAO DE OBRA</v>
          </cell>
        </row>
        <row r="1615">
          <cell r="B1615" t="str">
            <v>I0042</v>
          </cell>
          <cell r="C1615" t="str">
            <v>AUXILIAR DE ELETRICISTA</v>
          </cell>
          <cell r="D1615" t="str">
            <v>H</v>
          </cell>
          <cell r="E1615">
            <v>0.45</v>
          </cell>
          <cell r="F1615">
            <v>5.6</v>
          </cell>
          <cell r="G1615">
            <v>2.52</v>
          </cell>
        </row>
        <row r="1616">
          <cell r="B1616" t="str">
            <v>I2312</v>
          </cell>
          <cell r="C1616" t="str">
            <v>ELETRICISTA</v>
          </cell>
          <cell r="D1616" t="str">
            <v>H</v>
          </cell>
          <cell r="E1616">
            <v>0.45</v>
          </cell>
          <cell r="F1616">
            <v>7.2</v>
          </cell>
          <cell r="G1616">
            <v>3.24</v>
          </cell>
        </row>
        <row r="1617">
          <cell r="B1617" t="str">
            <v>GRATIFICAÇÃO DE FUNÇÃO (ELETRICISTA MOTORISTA) DE 10% EM R$</v>
          </cell>
          <cell r="G1617">
            <v>0.32400000000000007</v>
          </cell>
        </row>
        <row r="1618">
          <cell r="B1618" t="str">
            <v>TOTAL MAO DE OBRA R$</v>
          </cell>
          <cell r="G1618">
            <v>6.08</v>
          </cell>
        </row>
        <row r="1619">
          <cell r="B1619" t="str">
            <v>MATERIAIS</v>
          </cell>
        </row>
        <row r="1620">
          <cell r="B1620" t="str">
            <v>I6798</v>
          </cell>
          <cell r="C1620" t="str">
            <v>NÚCLEO P/03 LUMINÁRIAS FAB. REEME REF.:ZE-157 OU SIMILAR</v>
          </cell>
          <cell r="D1620" t="str">
            <v>UN</v>
          </cell>
          <cell r="E1620">
            <v>1</v>
          </cell>
          <cell r="F1620">
            <v>94.7</v>
          </cell>
          <cell r="G1620">
            <v>94.7</v>
          </cell>
        </row>
        <row r="1622">
          <cell r="B1622" t="str">
            <v>TOTAL MATERIAIS R$</v>
          </cell>
          <cell r="G1622">
            <v>94.7</v>
          </cell>
        </row>
        <row r="1623">
          <cell r="B1623" t="str">
            <v>EQUIPAMENTOS (CUSTO HORÁRIO)</v>
          </cell>
        </row>
        <row r="1624">
          <cell r="B1624" t="str">
            <v>COMPOSIÇÃO PMC-001</v>
          </cell>
          <cell r="C1624" t="str">
            <v>VEÍCULO COM UM CESTO AÉREO SIMPLES ISOLADO COM ALCANCE ATÉ 13 METROS E PORTA ESCADA, MONTADO SOBRE CAMINHÃO DE CARROCERIA (CHP)</v>
          </cell>
          <cell r="D1624" t="str">
            <v>CHP</v>
          </cell>
          <cell r="E1624">
            <v>0.45</v>
          </cell>
          <cell r="F1624">
            <v>100.06</v>
          </cell>
          <cell r="G1624">
            <v>45.03</v>
          </cell>
        </row>
        <row r="1625">
          <cell r="B1625" t="str">
            <v>TOTAL EQUIPAMENTOS (CUSTO HORÁRIO) R$</v>
          </cell>
          <cell r="G1625">
            <v>45.03</v>
          </cell>
        </row>
        <row r="1626">
          <cell r="B1626" t="str">
            <v>SERVIÇOS</v>
          </cell>
        </row>
        <row r="1630">
          <cell r="B1630" t="str">
            <v>TOTAL SERVIÇOS R$</v>
          </cell>
          <cell r="G1630">
            <v>0</v>
          </cell>
        </row>
        <row r="1632">
          <cell r="F1632" t="str">
            <v>TOTAL SIMPLES R$</v>
          </cell>
          <cell r="G1632">
            <v>145.81</v>
          </cell>
        </row>
        <row r="1633">
          <cell r="F1633" t="str">
            <v>ENCARGOS SOCIAIS DE 117,01% R$</v>
          </cell>
          <cell r="G1633">
            <v>7.11</v>
          </cell>
        </row>
        <row r="1634">
          <cell r="F1634" t="str">
            <v>BDI R$</v>
          </cell>
          <cell r="G1634">
            <v>38.23</v>
          </cell>
        </row>
        <row r="1635">
          <cell r="F1635" t="str">
            <v>TOTAL GERAL C/ BDI R$</v>
          </cell>
          <cell r="G1635">
            <v>191.15</v>
          </cell>
        </row>
        <row r="1636">
          <cell r="F1636" t="str">
            <v>TOTAL GERAL S/ BDI R$</v>
          </cell>
          <cell r="G1636">
            <v>152.92000000000002</v>
          </cell>
        </row>
        <row r="1638">
          <cell r="A1638" t="str">
            <v>3.19.d</v>
          </cell>
          <cell r="C1638" t="str">
            <v>Suporte para 04 pétalas/projetores</v>
          </cell>
          <cell r="D1638" t="str">
            <v>un</v>
          </cell>
          <cell r="G1638">
            <v>190.73</v>
          </cell>
        </row>
        <row r="1639">
          <cell r="B1639" t="str">
            <v>COMPOSIÇÃO</v>
          </cell>
          <cell r="C1639" t="str">
            <v>Suporte para 04 pétalas/projetores</v>
          </cell>
        </row>
        <row r="1640">
          <cell r="B1640" t="str">
            <v>UNIDADE</v>
          </cell>
          <cell r="C1640" t="str">
            <v>un</v>
          </cell>
        </row>
        <row r="1641">
          <cell r="B1641" t="str">
            <v>CÓDIGO</v>
          </cell>
          <cell r="C1641" t="str">
            <v>3.19.d</v>
          </cell>
        </row>
        <row r="1642">
          <cell r="B1642" t="str">
            <v>AUTOR</v>
          </cell>
          <cell r="C1642" t="str">
            <v>HÉLIO DELGÁDO</v>
          </cell>
        </row>
        <row r="1643">
          <cell r="B1643" t="str">
            <v>ULT ATUAL</v>
          </cell>
          <cell r="C1643" t="str">
            <v>14/03/2016 (SEINFRA) E OUT/2016 (PREFEITURA)</v>
          </cell>
        </row>
        <row r="1644">
          <cell r="B1644" t="str">
            <v>TABELA</v>
          </cell>
          <cell r="C1644" t="str">
            <v>SEINFRA V024.1 (DESONERADA)/PREFEITURA DE CANINDÉ  </v>
          </cell>
        </row>
        <row r="1646">
          <cell r="B1646" t="str">
            <v>Código</v>
          </cell>
          <cell r="C1646" t="str">
            <v>Descrição</v>
          </cell>
          <cell r="D1646" t="str">
            <v>Unidade</v>
          </cell>
          <cell r="E1646" t="str">
            <v>Coeficiente</v>
          </cell>
          <cell r="F1646" t="str">
            <v>Preço</v>
          </cell>
          <cell r="G1646" t="str">
            <v>Total</v>
          </cell>
        </row>
        <row r="1647">
          <cell r="B1647" t="str">
            <v>MAO DE OBRA</v>
          </cell>
        </row>
        <row r="1648">
          <cell r="B1648" t="str">
            <v>I0042</v>
          </cell>
          <cell r="C1648" t="str">
            <v>AUXILIAR DE ELETRICISTA</v>
          </cell>
          <cell r="D1648" t="str">
            <v>H</v>
          </cell>
          <cell r="E1648">
            <v>0.47</v>
          </cell>
          <cell r="F1648">
            <v>5.6</v>
          </cell>
          <cell r="G1648">
            <v>2.63</v>
          </cell>
        </row>
        <row r="1649">
          <cell r="B1649" t="str">
            <v>I2312</v>
          </cell>
          <cell r="C1649" t="str">
            <v>ELETRICISTA</v>
          </cell>
          <cell r="D1649" t="str">
            <v>H</v>
          </cell>
          <cell r="E1649">
            <v>0.47</v>
          </cell>
          <cell r="F1649">
            <v>7.2</v>
          </cell>
          <cell r="G1649">
            <v>3.38</v>
          </cell>
        </row>
        <row r="1650">
          <cell r="B1650" t="str">
            <v>GRATIFICAÇÃO DE FUNÇÃO (ELETRICISTA MOTORISTA) DE 10% EM R$</v>
          </cell>
          <cell r="G1650">
            <v>0.338</v>
          </cell>
        </row>
        <row r="1651">
          <cell r="B1651" t="str">
            <v>TOTAL MAO DE OBRA R$</v>
          </cell>
          <cell r="G1651">
            <v>6.35</v>
          </cell>
        </row>
        <row r="1652">
          <cell r="B1652" t="str">
            <v>MATERIAIS</v>
          </cell>
        </row>
        <row r="1653">
          <cell r="B1653" t="str">
            <v>I6799</v>
          </cell>
          <cell r="C1653" t="str">
            <v>NÚCLEO P/04 LUMINÁRIAS FAB. REEME REF.:ZE-157 OU SIMILAR</v>
          </cell>
          <cell r="D1653" t="str">
            <v>UN</v>
          </cell>
          <cell r="E1653">
            <v>1</v>
          </cell>
          <cell r="F1653">
            <v>129.9163</v>
          </cell>
          <cell r="G1653">
            <v>129.92</v>
          </cell>
        </row>
        <row r="1655">
          <cell r="B1655" t="str">
            <v>TOTAL MATERIAIS R$</v>
          </cell>
          <cell r="G1655">
            <v>129.92</v>
          </cell>
        </row>
        <row r="1656">
          <cell r="B1656" t="str">
            <v>EQUIPAMENTOS (CUSTO HORÁRIO)</v>
          </cell>
        </row>
        <row r="1657">
          <cell r="B1657" t="str">
            <v>COMPOSIÇÃO PMC-001</v>
          </cell>
          <cell r="C1657" t="str">
            <v>VEÍCULO COM UM CESTO AÉREO SIMPLES ISOLADO COM ALCANCE ATÉ 13 METROS E PORTA ESCADA, MONTADO SOBRE CAMINHÃO DE CARROCERIA (CHP)</v>
          </cell>
          <cell r="D1657" t="str">
            <v>CHP</v>
          </cell>
          <cell r="E1657">
            <v>0.47</v>
          </cell>
          <cell r="F1657">
            <v>100.06</v>
          </cell>
          <cell r="G1657">
            <v>47.03</v>
          </cell>
        </row>
        <row r="1658">
          <cell r="B1658" t="str">
            <v>TOTAL EQUIPAMENTOS (CUSTO HORÁRIO) R$</v>
          </cell>
          <cell r="G1658">
            <v>47.03</v>
          </cell>
        </row>
        <row r="1659">
          <cell r="B1659" t="str">
            <v>SERVIÇOS</v>
          </cell>
        </row>
        <row r="1663">
          <cell r="B1663" t="str">
            <v>TOTAL SERVIÇOS R$</v>
          </cell>
          <cell r="G1663">
            <v>0</v>
          </cell>
        </row>
        <row r="1665">
          <cell r="F1665" t="str">
            <v>TOTAL SIMPLES R$</v>
          </cell>
          <cell r="G1665">
            <v>183.29999999999998</v>
          </cell>
        </row>
        <row r="1666">
          <cell r="F1666" t="str">
            <v>ENCARGOS SOCIAIS DE 117,01% R$</v>
          </cell>
          <cell r="G1666">
            <v>7.43</v>
          </cell>
        </row>
        <row r="1667">
          <cell r="F1667" t="str">
            <v>BDI R$</v>
          </cell>
          <cell r="G1667">
            <v>47.68</v>
          </cell>
        </row>
        <row r="1668">
          <cell r="F1668" t="str">
            <v>TOTAL GERAL C/ BDI R$</v>
          </cell>
          <cell r="G1668">
            <v>238.41</v>
          </cell>
        </row>
        <row r="1669">
          <cell r="F1669" t="str">
            <v>TOTAL GERAL S/ BDI R$</v>
          </cell>
          <cell r="G1669">
            <v>190.73</v>
          </cell>
        </row>
        <row r="1671">
          <cell r="A1671" t="str">
            <v>3.20.a</v>
          </cell>
          <cell r="C1671" t="str">
            <v>1500mm até 3000mm</v>
          </cell>
          <cell r="D1671" t="str">
            <v>un</v>
          </cell>
          <cell r="G1671">
            <v>25.870000000000005</v>
          </cell>
        </row>
        <row r="1672">
          <cell r="B1672" t="str">
            <v>COMPOSIÇÃO</v>
          </cell>
          <cell r="C1672" t="str">
            <v>1500mm até 3000mm</v>
          </cell>
        </row>
        <row r="1673">
          <cell r="B1673" t="str">
            <v>UNIDADE</v>
          </cell>
          <cell r="C1673" t="str">
            <v>un</v>
          </cell>
        </row>
        <row r="1674">
          <cell r="B1674" t="str">
            <v>CÓDIGO</v>
          </cell>
          <cell r="C1674" t="str">
            <v>3.20.a</v>
          </cell>
        </row>
        <row r="1675">
          <cell r="B1675" t="str">
            <v>AUTOR</v>
          </cell>
          <cell r="C1675" t="str">
            <v>HÉLIO DELGÁDO</v>
          </cell>
        </row>
        <row r="1676">
          <cell r="B1676" t="str">
            <v>ULT ATUAL</v>
          </cell>
          <cell r="C1676" t="str">
            <v>14/03/2016 (SEINFRA) E OUT/2016 (PREFEITURA)</v>
          </cell>
        </row>
        <row r="1677">
          <cell r="B1677" t="str">
            <v>TABELA</v>
          </cell>
          <cell r="C1677" t="str">
            <v>SEINFRA V024.1 (DESONERADA)/PREFEITURA DE CANINDÉ  </v>
          </cell>
        </row>
        <row r="1679">
          <cell r="B1679" t="str">
            <v>Código</v>
          </cell>
          <cell r="C1679" t="str">
            <v>Descrição</v>
          </cell>
          <cell r="D1679" t="str">
            <v>Unidade</v>
          </cell>
          <cell r="E1679" t="str">
            <v>Coeficiente</v>
          </cell>
          <cell r="F1679" t="str">
            <v>Preço</v>
          </cell>
          <cell r="G1679" t="str">
            <v>Total</v>
          </cell>
        </row>
        <row r="1680">
          <cell r="B1680" t="str">
            <v>MAO DE OBRA</v>
          </cell>
        </row>
        <row r="1681">
          <cell r="B1681" t="str">
            <v>I0042</v>
          </cell>
          <cell r="C1681" t="str">
            <v>AUXILIAR DE ELETRICISTA</v>
          </cell>
          <cell r="D1681" t="str">
            <v>H</v>
          </cell>
          <cell r="E1681">
            <v>0.2</v>
          </cell>
          <cell r="F1681">
            <v>5.6</v>
          </cell>
          <cell r="G1681">
            <v>1.12</v>
          </cell>
        </row>
        <row r="1682">
          <cell r="B1682" t="str">
            <v>I2312</v>
          </cell>
          <cell r="C1682" t="str">
            <v>ELETRICISTA</v>
          </cell>
          <cell r="D1682" t="str">
            <v>H</v>
          </cell>
          <cell r="E1682">
            <v>0.2</v>
          </cell>
          <cell r="F1682">
            <v>7.2</v>
          </cell>
          <cell r="G1682">
            <v>1.44</v>
          </cell>
        </row>
        <row r="1683">
          <cell r="B1683" t="str">
            <v>GRATIFICAÇÃO DE FUNÇÃO (ELETRICISTA MOTORISTA) DE 10% EM R$</v>
          </cell>
          <cell r="G1683">
            <v>0.144</v>
          </cell>
        </row>
        <row r="1684">
          <cell r="B1684" t="str">
            <v>TOTAL MAO DE OBRA R$</v>
          </cell>
          <cell r="G1684">
            <v>2.7</v>
          </cell>
        </row>
        <row r="1685">
          <cell r="B1685" t="str">
            <v>MATERIAIS</v>
          </cell>
        </row>
        <row r="1688">
          <cell r="B1688" t="str">
            <v>TOTAL MATERIAIS R$</v>
          </cell>
          <cell r="G1688">
            <v>0</v>
          </cell>
        </row>
        <row r="1689">
          <cell r="B1689" t="str">
            <v>EQUIPAMENTOS (CUSTO HORÁRIO)</v>
          </cell>
        </row>
        <row r="1690">
          <cell r="B1690" t="str">
            <v>COMPOSIÇÃO PMC-001</v>
          </cell>
          <cell r="C1690" t="str">
            <v>VEÍCULO COM UM CESTO AÉREO SIMPLES ISOLADO COM ALCANCE ATÉ 13 METROS E PORTA ESCADA, MONTADO SOBRE CAMINHÃO DE CARROCERIA (CHP)</v>
          </cell>
          <cell r="D1690" t="str">
            <v>CHP</v>
          </cell>
          <cell r="E1690">
            <v>0.2</v>
          </cell>
          <cell r="F1690">
            <v>100.06</v>
          </cell>
          <cell r="G1690">
            <v>20.01</v>
          </cell>
        </row>
        <row r="1691">
          <cell r="B1691" t="str">
            <v>TOTAL EQUIPAMENTOS (CUSTO HORÁRIO) R$</v>
          </cell>
          <cell r="G1691">
            <v>20.01</v>
          </cell>
        </row>
        <row r="1692">
          <cell r="B1692" t="str">
            <v>SERVIÇOS</v>
          </cell>
        </row>
        <row r="1696">
          <cell r="B1696" t="str">
            <v>TOTAL SERVIÇOS R$</v>
          </cell>
          <cell r="G1696">
            <v>0</v>
          </cell>
        </row>
        <row r="1698">
          <cell r="F1698" t="str">
            <v>TOTAL SIMPLES R$</v>
          </cell>
          <cell r="G1698">
            <v>22.71</v>
          </cell>
        </row>
        <row r="1699">
          <cell r="F1699" t="str">
            <v>ENCARGOS SOCIAIS DE 117,01% R$</v>
          </cell>
          <cell r="G1699">
            <v>3.16</v>
          </cell>
        </row>
        <row r="1700">
          <cell r="F1700" t="str">
            <v>BDI R$</v>
          </cell>
          <cell r="G1700">
            <v>6.47</v>
          </cell>
        </row>
        <row r="1701">
          <cell r="F1701" t="str">
            <v>TOTAL GERAL C/ BDI R$</v>
          </cell>
          <cell r="G1701">
            <v>32.34</v>
          </cell>
        </row>
        <row r="1702">
          <cell r="F1702" t="str">
            <v>TOTAL GERAL S/ BDI R$</v>
          </cell>
          <cell r="G1702">
            <v>25.870000000000005</v>
          </cell>
        </row>
        <row r="1704">
          <cell r="A1704" t="str">
            <v>3.21.a</v>
          </cell>
          <cell r="C1704" t="str">
            <v>Retirada de chave eletromagnética</v>
          </cell>
          <cell r="D1704" t="str">
            <v>un</v>
          </cell>
          <cell r="G1704">
            <v>32.349999999999994</v>
          </cell>
        </row>
        <row r="1705">
          <cell r="B1705" t="str">
            <v>COMPOSIÇÃO</v>
          </cell>
          <cell r="C1705" t="str">
            <v>Retirada de chave eletromagnética</v>
          </cell>
        </row>
        <row r="1706">
          <cell r="B1706" t="str">
            <v>UNIDADE</v>
          </cell>
          <cell r="C1706" t="str">
            <v>un</v>
          </cell>
        </row>
        <row r="1707">
          <cell r="B1707" t="str">
            <v>CÓDIGO</v>
          </cell>
          <cell r="C1707" t="str">
            <v>3.21.a</v>
          </cell>
        </row>
        <row r="1708">
          <cell r="B1708" t="str">
            <v>AUTOR</v>
          </cell>
          <cell r="C1708" t="str">
            <v>HÉLIO DELGÁDO</v>
          </cell>
        </row>
        <row r="1709">
          <cell r="B1709" t="str">
            <v>ULT ATUAL</v>
          </cell>
          <cell r="C1709" t="str">
            <v>14/03/2016 (SEINFRA) E OUT/2016 (PREFEITURA)</v>
          </cell>
        </row>
        <row r="1710">
          <cell r="B1710" t="str">
            <v>TABELA</v>
          </cell>
          <cell r="C1710" t="str">
            <v>SEINFRA V024.1 (DESONERADA)/PREFEITURA DE CANINDÉ  </v>
          </cell>
        </row>
        <row r="1712">
          <cell r="B1712" t="str">
            <v>Código</v>
          </cell>
          <cell r="C1712" t="str">
            <v>Descrição</v>
          </cell>
          <cell r="D1712" t="str">
            <v>Unidade</v>
          </cell>
          <cell r="E1712" t="str">
            <v>Coeficiente</v>
          </cell>
          <cell r="F1712" t="str">
            <v>Preço</v>
          </cell>
          <cell r="G1712" t="str">
            <v>Total</v>
          </cell>
        </row>
        <row r="1713">
          <cell r="B1713" t="str">
            <v>MAO DE OBRA</v>
          </cell>
        </row>
        <row r="1714">
          <cell r="B1714" t="str">
            <v>I0042</v>
          </cell>
          <cell r="C1714" t="str">
            <v>AUXILIAR DE ELETRICISTA</v>
          </cell>
          <cell r="D1714" t="str">
            <v>H</v>
          </cell>
          <cell r="E1714">
            <v>0.25</v>
          </cell>
          <cell r="F1714">
            <v>5.6</v>
          </cell>
          <cell r="G1714">
            <v>1.4</v>
          </cell>
        </row>
        <row r="1715">
          <cell r="B1715" t="str">
            <v>I2312</v>
          </cell>
          <cell r="C1715" t="str">
            <v>ELETRICISTA</v>
          </cell>
          <cell r="D1715" t="str">
            <v>H</v>
          </cell>
          <cell r="E1715">
            <v>0.25</v>
          </cell>
          <cell r="F1715">
            <v>7.2</v>
          </cell>
          <cell r="G1715">
            <v>1.8</v>
          </cell>
        </row>
        <row r="1716">
          <cell r="B1716" t="str">
            <v>GRATIFICAÇÃO DE FUNÇÃO (ELETRICISTA MOTORISTA) DE 10% EM R$</v>
          </cell>
          <cell r="G1716">
            <v>0.18000000000000002</v>
          </cell>
        </row>
        <row r="1717">
          <cell r="B1717" t="str">
            <v>TOTAL MAO DE OBRA R$</v>
          </cell>
          <cell r="G1717">
            <v>3.38</v>
          </cell>
        </row>
        <row r="1718">
          <cell r="B1718" t="str">
            <v>MATERIAIS</v>
          </cell>
        </row>
        <row r="1721">
          <cell r="B1721" t="str">
            <v>TOTAL MATERIAIS R$</v>
          </cell>
          <cell r="G1721">
            <v>0</v>
          </cell>
        </row>
        <row r="1722">
          <cell r="B1722" t="str">
            <v>EQUIPAMENTOS (CUSTO HORÁRIO)</v>
          </cell>
        </row>
        <row r="1723">
          <cell r="B1723" t="str">
            <v>COMPOSIÇÃO PMC-001</v>
          </cell>
          <cell r="C1723" t="str">
            <v>VEÍCULO COM UM CESTO AÉREO SIMPLES ISOLADO COM ALCANCE ATÉ 13 METROS E PORTA ESCADA, MONTADO SOBRE CAMINHÃO DE CARROCERIA (CHP)</v>
          </cell>
          <cell r="D1723" t="str">
            <v>CHP</v>
          </cell>
          <cell r="E1723">
            <v>0.25</v>
          </cell>
          <cell r="F1723">
            <v>100.06</v>
          </cell>
          <cell r="G1723">
            <v>25.02</v>
          </cell>
        </row>
        <row r="1724">
          <cell r="B1724" t="str">
            <v>TOTAL EQUIPAMENTOS (CUSTO HORÁRIO) R$</v>
          </cell>
          <cell r="G1724">
            <v>25.02</v>
          </cell>
        </row>
        <row r="1725">
          <cell r="B1725" t="str">
            <v>SERVIÇOS</v>
          </cell>
        </row>
        <row r="1729">
          <cell r="B1729" t="str">
            <v>TOTAL SERVIÇOS R$</v>
          </cell>
          <cell r="G1729">
            <v>0</v>
          </cell>
        </row>
        <row r="1731">
          <cell r="F1731" t="str">
            <v>TOTAL SIMPLES R$</v>
          </cell>
          <cell r="G1731">
            <v>28.4</v>
          </cell>
        </row>
        <row r="1732">
          <cell r="F1732" t="str">
            <v>ENCARGOS SOCIAIS DE 117,01% R$</v>
          </cell>
          <cell r="G1732">
            <v>3.95</v>
          </cell>
        </row>
        <row r="1733">
          <cell r="F1733" t="str">
            <v>BDI R$</v>
          </cell>
          <cell r="G1733">
            <v>8.09</v>
          </cell>
        </row>
        <row r="1734">
          <cell r="F1734" t="str">
            <v>TOTAL GERAL C/ BDI R$</v>
          </cell>
          <cell r="G1734">
            <v>40.44</v>
          </cell>
        </row>
        <row r="1735">
          <cell r="F1735" t="str">
            <v>TOTAL GERAL S/ BDI R$</v>
          </cell>
          <cell r="G1735">
            <v>32.349999999999994</v>
          </cell>
        </row>
        <row r="1737">
          <cell r="A1737" t="str">
            <v>3.22.a</v>
          </cell>
          <cell r="C1737" t="str">
            <v>Retirada de contator</v>
          </cell>
          <cell r="D1737" t="str">
            <v>un</v>
          </cell>
          <cell r="G1737">
            <v>32.349999999999994</v>
          </cell>
        </row>
        <row r="1738">
          <cell r="B1738" t="str">
            <v>COMPOSIÇÃO</v>
          </cell>
          <cell r="C1738" t="str">
            <v>Retirada de contator</v>
          </cell>
        </row>
        <row r="1739">
          <cell r="B1739" t="str">
            <v>UNIDADE</v>
          </cell>
          <cell r="C1739" t="str">
            <v>un</v>
          </cell>
        </row>
        <row r="1740">
          <cell r="B1740" t="str">
            <v>CÓDIGO</v>
          </cell>
          <cell r="C1740" t="str">
            <v>3.22.a</v>
          </cell>
        </row>
        <row r="1741">
          <cell r="B1741" t="str">
            <v>AUTOR</v>
          </cell>
          <cell r="C1741" t="str">
            <v>HÉLIO DELGÁDO</v>
          </cell>
        </row>
        <row r="1742">
          <cell r="B1742" t="str">
            <v>ULT ATUAL</v>
          </cell>
          <cell r="C1742" t="str">
            <v>14/03/2016 (SEINFRA) E OUT/2016 (PREFEITURA)</v>
          </cell>
        </row>
        <row r="1743">
          <cell r="B1743" t="str">
            <v>TABELA</v>
          </cell>
          <cell r="C1743" t="str">
            <v>SEINFRA V024.1 (DESONERADA)/PREFEITURA DE CANINDÉ  </v>
          </cell>
        </row>
        <row r="1745">
          <cell r="B1745" t="str">
            <v>Código</v>
          </cell>
          <cell r="C1745" t="str">
            <v>Descrição</v>
          </cell>
          <cell r="D1745" t="str">
            <v>Unidade</v>
          </cell>
          <cell r="E1745" t="str">
            <v>Coeficiente</v>
          </cell>
          <cell r="F1745" t="str">
            <v>Preço</v>
          </cell>
          <cell r="G1745" t="str">
            <v>Total</v>
          </cell>
        </row>
        <row r="1746">
          <cell r="B1746" t="str">
            <v>MAO DE OBRA</v>
          </cell>
        </row>
        <row r="1747">
          <cell r="B1747" t="str">
            <v>I0042</v>
          </cell>
          <cell r="C1747" t="str">
            <v>AUXILIAR DE ELETRICISTA</v>
          </cell>
          <cell r="D1747" t="str">
            <v>H</v>
          </cell>
          <cell r="E1747">
            <v>0.25</v>
          </cell>
          <cell r="F1747">
            <v>5.6</v>
          </cell>
          <cell r="G1747">
            <v>1.4</v>
          </cell>
        </row>
        <row r="1748">
          <cell r="B1748" t="str">
            <v>I2312</v>
          </cell>
          <cell r="C1748" t="str">
            <v>ELETRICISTA</v>
          </cell>
          <cell r="D1748" t="str">
            <v>H</v>
          </cell>
          <cell r="E1748">
            <v>0.25</v>
          </cell>
          <cell r="F1748">
            <v>7.2</v>
          </cell>
          <cell r="G1748">
            <v>1.8</v>
          </cell>
        </row>
        <row r="1749">
          <cell r="B1749" t="str">
            <v>GRATIFICAÇÃO DE FUNÇÃO (ELETRICISTA MOTORISTA) DE 10% EM R$</v>
          </cell>
          <cell r="G1749">
            <v>0.18000000000000002</v>
          </cell>
        </row>
        <row r="1750">
          <cell r="B1750" t="str">
            <v>TOTAL MAO DE OBRA R$</v>
          </cell>
          <cell r="G1750">
            <v>3.38</v>
          </cell>
        </row>
        <row r="1751">
          <cell r="B1751" t="str">
            <v>MATERIAIS</v>
          </cell>
        </row>
        <row r="1754">
          <cell r="B1754" t="str">
            <v>TOTAL MATERIAIS R$</v>
          </cell>
          <cell r="G1754">
            <v>0</v>
          </cell>
        </row>
        <row r="1755">
          <cell r="B1755" t="str">
            <v>EQUIPAMENTOS (CUSTO HORÁRIO)</v>
          </cell>
        </row>
        <row r="1756">
          <cell r="B1756" t="str">
            <v>COMPOSIÇÃO PMC-001</v>
          </cell>
          <cell r="C1756" t="str">
            <v>VEÍCULO COM UM CESTO AÉREO SIMPLES ISOLADO COM ALCANCE ATÉ 13 METROS E PORTA ESCADA, MONTADO SOBRE CAMINHÃO DE CARROCERIA (CHP)</v>
          </cell>
          <cell r="D1756" t="str">
            <v>CHP</v>
          </cell>
          <cell r="E1756">
            <v>0.25</v>
          </cell>
          <cell r="F1756">
            <v>100.06</v>
          </cell>
          <cell r="G1756">
            <v>25.02</v>
          </cell>
        </row>
        <row r="1757">
          <cell r="B1757" t="str">
            <v>TOTAL EQUIPAMENTOS (CUSTO HORÁRIO) R$</v>
          </cell>
          <cell r="G1757">
            <v>25.02</v>
          </cell>
        </row>
        <row r="1758">
          <cell r="B1758" t="str">
            <v>SERVIÇOS</v>
          </cell>
        </row>
        <row r="1762">
          <cell r="B1762" t="str">
            <v>TOTAL SERVIÇOS R$</v>
          </cell>
          <cell r="G1762">
            <v>0</v>
          </cell>
        </row>
        <row r="1764">
          <cell r="F1764" t="str">
            <v>TOTAL SIMPLES R$</v>
          </cell>
          <cell r="G1764">
            <v>28.4</v>
          </cell>
        </row>
        <row r="1765">
          <cell r="F1765" t="str">
            <v>ENCARGOS SOCIAIS DE 117,01% R$</v>
          </cell>
          <cell r="G1765">
            <v>3.95</v>
          </cell>
        </row>
        <row r="1766">
          <cell r="F1766" t="str">
            <v>BDI R$</v>
          </cell>
          <cell r="G1766">
            <v>8.09</v>
          </cell>
        </row>
        <row r="1767">
          <cell r="F1767" t="str">
            <v>TOTAL GERAL C/ BDI R$</v>
          </cell>
          <cell r="G1767">
            <v>40.44</v>
          </cell>
        </row>
        <row r="1768">
          <cell r="F1768" t="str">
            <v>TOTAL GERAL S/ BDI R$</v>
          </cell>
          <cell r="G1768">
            <v>32.349999999999994</v>
          </cell>
        </row>
        <row r="1770">
          <cell r="A1770" t="str">
            <v>3.23.a</v>
          </cell>
          <cell r="C1770" t="str">
            <v>Até 25mm2</v>
          </cell>
          <cell r="D1770" t="str">
            <v>m</v>
          </cell>
          <cell r="G1770">
            <v>1.2999999999999998</v>
          </cell>
        </row>
        <row r="1771">
          <cell r="B1771" t="str">
            <v>COMPOSIÇÃO</v>
          </cell>
          <cell r="C1771" t="str">
            <v>Até 25mm2</v>
          </cell>
        </row>
        <row r="1772">
          <cell r="B1772" t="str">
            <v>UNIDADE</v>
          </cell>
          <cell r="C1772" t="str">
            <v>m</v>
          </cell>
        </row>
        <row r="1773">
          <cell r="B1773" t="str">
            <v>CÓDIGO</v>
          </cell>
          <cell r="C1773" t="str">
            <v>3.23.a</v>
          </cell>
        </row>
        <row r="1774">
          <cell r="B1774" t="str">
            <v>AUTOR</v>
          </cell>
          <cell r="C1774" t="str">
            <v>HÉLIO DELGÁDO</v>
          </cell>
        </row>
        <row r="1775">
          <cell r="B1775" t="str">
            <v>ULT ATUAL</v>
          </cell>
          <cell r="C1775" t="str">
            <v>14/03/2016 (SEINFRA) E OUT/2016 (PREFEITURA)</v>
          </cell>
        </row>
        <row r="1776">
          <cell r="B1776" t="str">
            <v>TABELA</v>
          </cell>
          <cell r="C1776" t="str">
            <v>SEINFRA V024.1 (DESONERADA)/PREFEITURA DE CANINDÉ  </v>
          </cell>
        </row>
        <row r="1778">
          <cell r="B1778" t="str">
            <v>Código</v>
          </cell>
          <cell r="C1778" t="str">
            <v>Descrição</v>
          </cell>
          <cell r="D1778" t="str">
            <v>Unidade</v>
          </cell>
          <cell r="E1778" t="str">
            <v>Coeficiente</v>
          </cell>
          <cell r="F1778" t="str">
            <v>Preço</v>
          </cell>
          <cell r="G1778" t="str">
            <v>Total</v>
          </cell>
        </row>
        <row r="1779">
          <cell r="B1779" t="str">
            <v>MAO DE OBRA</v>
          </cell>
        </row>
        <row r="1780">
          <cell r="B1780" t="str">
            <v>I0042</v>
          </cell>
          <cell r="C1780" t="str">
            <v>AUXILIAR DE ELETRICISTA</v>
          </cell>
          <cell r="D1780" t="str">
            <v>H</v>
          </cell>
          <cell r="E1780">
            <v>0.01</v>
          </cell>
          <cell r="F1780">
            <v>5.6</v>
          </cell>
          <cell r="G1780">
            <v>0.06</v>
          </cell>
        </row>
        <row r="1781">
          <cell r="B1781" t="str">
            <v>I2312</v>
          </cell>
          <cell r="C1781" t="str">
            <v>ELETRICISTA</v>
          </cell>
          <cell r="D1781" t="str">
            <v>H</v>
          </cell>
          <cell r="E1781">
            <v>0.01</v>
          </cell>
          <cell r="F1781">
            <v>7.2</v>
          </cell>
          <cell r="G1781">
            <v>0.07</v>
          </cell>
        </row>
        <row r="1782">
          <cell r="B1782" t="str">
            <v>GRATIFICAÇÃO DE FUNÇÃO (ELETRICISTA MOTORISTA) DE 10% EM R$</v>
          </cell>
          <cell r="G1782">
            <v>0.007000000000000001</v>
          </cell>
        </row>
        <row r="1783">
          <cell r="B1783" t="str">
            <v>TOTAL MAO DE OBRA R$</v>
          </cell>
          <cell r="G1783">
            <v>0.14</v>
          </cell>
        </row>
        <row r="1784">
          <cell r="B1784" t="str">
            <v>MATERIAIS</v>
          </cell>
        </row>
        <row r="1787">
          <cell r="B1787" t="str">
            <v>TOTAL MATERIAIS R$</v>
          </cell>
          <cell r="G1787">
            <v>0</v>
          </cell>
        </row>
        <row r="1788">
          <cell r="B1788" t="str">
            <v>EQUIPAMENTOS (CUSTO HORÁRIO)</v>
          </cell>
        </row>
        <row r="1789">
          <cell r="B1789" t="str">
            <v>COMPOSIÇÃO PMC-001</v>
          </cell>
          <cell r="C1789" t="str">
            <v>VEÍCULO COM UM CESTO AÉREO SIMPLES ISOLADO COM ALCANCE ATÉ 13 METROS E PORTA ESCADA, MONTADO SOBRE CAMINHÃO DE CARROCERIA (CHP)</v>
          </cell>
          <cell r="D1789" t="str">
            <v>CHP</v>
          </cell>
          <cell r="E1789">
            <v>0.01</v>
          </cell>
          <cell r="F1789">
            <v>100.06</v>
          </cell>
          <cell r="G1789">
            <v>1</v>
          </cell>
        </row>
        <row r="1790">
          <cell r="B1790" t="str">
            <v>TOTAL EQUIPAMENTOS (CUSTO HORÁRIO) R$</v>
          </cell>
          <cell r="G1790">
            <v>1</v>
          </cell>
        </row>
        <row r="1791">
          <cell r="B1791" t="str">
            <v>SERVIÇOS</v>
          </cell>
        </row>
        <row r="1795">
          <cell r="B1795" t="str">
            <v>TOTAL SERVIÇOS R$</v>
          </cell>
          <cell r="G1795">
            <v>0</v>
          </cell>
        </row>
        <row r="1797">
          <cell r="F1797" t="str">
            <v>TOTAL SIMPLES R$</v>
          </cell>
          <cell r="G1797">
            <v>1.1400000000000001</v>
          </cell>
        </row>
        <row r="1798">
          <cell r="F1798" t="str">
            <v>ENCARGOS SOCIAIS DE 117,01% R$</v>
          </cell>
          <cell r="G1798">
            <v>0.16</v>
          </cell>
        </row>
        <row r="1799">
          <cell r="F1799" t="str">
            <v>BDI R$</v>
          </cell>
          <cell r="G1799">
            <v>0.33</v>
          </cell>
        </row>
        <row r="1800">
          <cell r="F1800" t="str">
            <v>TOTAL GERAL C/ BDI R$</v>
          </cell>
          <cell r="G1800">
            <v>1.63</v>
          </cell>
        </row>
        <row r="1801">
          <cell r="F1801" t="str">
            <v>TOTAL GERAL S/ BDI R$</v>
          </cell>
          <cell r="G1801">
            <v>1.2999999999999998</v>
          </cell>
        </row>
        <row r="1803">
          <cell r="A1803" t="str">
            <v>3.24.a</v>
          </cell>
          <cell r="C1803" t="str">
            <v>Em braço de 1500mm até 3000mm</v>
          </cell>
          <cell r="D1803" t="str">
            <v>un</v>
          </cell>
          <cell r="G1803">
            <v>32.349999999999994</v>
          </cell>
        </row>
        <row r="1804">
          <cell r="B1804" t="str">
            <v>COMPOSIÇÃO</v>
          </cell>
          <cell r="C1804" t="str">
            <v>Em braço de 1500mm até 3000mm</v>
          </cell>
        </row>
        <row r="1805">
          <cell r="B1805" t="str">
            <v>UNIDADE</v>
          </cell>
          <cell r="C1805" t="str">
            <v>un</v>
          </cell>
        </row>
        <row r="1806">
          <cell r="B1806" t="str">
            <v>CÓDIGO</v>
          </cell>
          <cell r="C1806" t="str">
            <v>3.24.a</v>
          </cell>
        </row>
        <row r="1807">
          <cell r="B1807" t="str">
            <v>AUTOR</v>
          </cell>
          <cell r="C1807" t="str">
            <v>HÉLIO DELGÁDO</v>
          </cell>
        </row>
        <row r="1808">
          <cell r="B1808" t="str">
            <v>ULT ATUAL</v>
          </cell>
          <cell r="C1808" t="str">
            <v>14/03/2016 (SEINFRA) E OUT/2016 (PREFEITURA)</v>
          </cell>
        </row>
        <row r="1809">
          <cell r="B1809" t="str">
            <v>TABELA</v>
          </cell>
          <cell r="C1809" t="str">
            <v>SEINFRA V024.1 (DESONERADA)/PREFEITURA DE CANINDÉ  </v>
          </cell>
        </row>
        <row r="1811">
          <cell r="B1811" t="str">
            <v>Código</v>
          </cell>
          <cell r="C1811" t="str">
            <v>Descrição</v>
          </cell>
          <cell r="D1811" t="str">
            <v>Unidade</v>
          </cell>
          <cell r="E1811" t="str">
            <v>Coeficiente</v>
          </cell>
          <cell r="F1811" t="str">
            <v>Preço</v>
          </cell>
          <cell r="G1811" t="str">
            <v>Total</v>
          </cell>
        </row>
        <row r="1812">
          <cell r="B1812" t="str">
            <v>MAO DE OBRA</v>
          </cell>
        </row>
        <row r="1813">
          <cell r="B1813" t="str">
            <v>I0042</v>
          </cell>
          <cell r="C1813" t="str">
            <v>AUXILIAR DE ELETRICISTA</v>
          </cell>
          <cell r="D1813" t="str">
            <v>H</v>
          </cell>
          <cell r="E1813">
            <v>0.25</v>
          </cell>
          <cell r="F1813">
            <v>5.6</v>
          </cell>
          <cell r="G1813">
            <v>1.4</v>
          </cell>
        </row>
        <row r="1814">
          <cell r="B1814" t="str">
            <v>I2312</v>
          </cell>
          <cell r="C1814" t="str">
            <v>ELETRICISTA</v>
          </cell>
          <cell r="D1814" t="str">
            <v>H</v>
          </cell>
          <cell r="E1814">
            <v>0.25</v>
          </cell>
          <cell r="F1814">
            <v>7.2</v>
          </cell>
          <cell r="G1814">
            <v>1.8</v>
          </cell>
        </row>
        <row r="1815">
          <cell r="B1815" t="str">
            <v>GRATIFICAÇÃO DE FUNÇÃO (ELETRICISTA MOTORISTA) DE 10% EM R$</v>
          </cell>
          <cell r="G1815">
            <v>0.18000000000000002</v>
          </cell>
        </row>
        <row r="1816">
          <cell r="B1816" t="str">
            <v>TOTAL MAO DE OBRA R$</v>
          </cell>
          <cell r="G1816">
            <v>3.38</v>
          </cell>
        </row>
        <row r="1817">
          <cell r="B1817" t="str">
            <v>MATERIAIS</v>
          </cell>
        </row>
        <row r="1820">
          <cell r="B1820" t="str">
            <v>TOTAL MATERIAIS R$</v>
          </cell>
          <cell r="G1820">
            <v>0</v>
          </cell>
        </row>
        <row r="1821">
          <cell r="B1821" t="str">
            <v>EQUIPAMENTOS (CUSTO HORÁRIO)</v>
          </cell>
        </row>
        <row r="1822">
          <cell r="B1822" t="str">
            <v>COMPOSIÇÃO PMC-001</v>
          </cell>
          <cell r="C1822" t="str">
            <v>VEÍCULO COM UM CESTO AÉREO SIMPLES ISOLADO COM ALCANCE ATÉ 13 METROS E PORTA ESCADA, MONTADO SOBRE CAMINHÃO DE CARROCERIA (CHP)</v>
          </cell>
          <cell r="D1822" t="str">
            <v>CHP</v>
          </cell>
          <cell r="E1822">
            <v>0.25</v>
          </cell>
          <cell r="F1822">
            <v>100.06</v>
          </cell>
          <cell r="G1822">
            <v>25.02</v>
          </cell>
        </row>
        <row r="1823">
          <cell r="B1823" t="str">
            <v>TOTAL EQUIPAMENTOS (CUSTO HORÁRIO) R$</v>
          </cell>
          <cell r="G1823">
            <v>25.02</v>
          </cell>
        </row>
        <row r="1824">
          <cell r="B1824" t="str">
            <v>SERVIÇOS</v>
          </cell>
        </row>
        <row r="1828">
          <cell r="B1828" t="str">
            <v>TOTAL SERVIÇOS R$</v>
          </cell>
          <cell r="G1828">
            <v>0</v>
          </cell>
        </row>
        <row r="1830">
          <cell r="F1830" t="str">
            <v>TOTAL SIMPLES R$</v>
          </cell>
          <cell r="G1830">
            <v>28.4</v>
          </cell>
        </row>
        <row r="1831">
          <cell r="F1831" t="str">
            <v>ENCARGOS SOCIAIS DE 117,01% R$</v>
          </cell>
          <cell r="G1831">
            <v>3.95</v>
          </cell>
        </row>
        <row r="1832">
          <cell r="F1832" t="str">
            <v>BDI R$</v>
          </cell>
          <cell r="G1832">
            <v>8.09</v>
          </cell>
        </row>
        <row r="1833">
          <cell r="F1833" t="str">
            <v>TOTAL GERAL C/ BDI R$</v>
          </cell>
          <cell r="G1833">
            <v>40.44</v>
          </cell>
        </row>
        <row r="1834">
          <cell r="F1834" t="str">
            <v>TOTAL GERAL S/ BDI R$</v>
          </cell>
          <cell r="G1834">
            <v>32.349999999999994</v>
          </cell>
        </row>
        <row r="1836">
          <cell r="A1836" t="str">
            <v>3.25.a</v>
          </cell>
          <cell r="C1836" t="str">
            <v>Retirada de poste até 11m de comprimento</v>
          </cell>
          <cell r="D1836" t="str">
            <v>un</v>
          </cell>
          <cell r="G1836">
            <v>134.63</v>
          </cell>
        </row>
        <row r="1837">
          <cell r="B1837" t="str">
            <v>COMPOSIÇÃO</v>
          </cell>
          <cell r="C1837" t="str">
            <v>Retirada de poste até 11m de comprimento</v>
          </cell>
        </row>
        <row r="1838">
          <cell r="B1838" t="str">
            <v>UNIDADE</v>
          </cell>
          <cell r="C1838" t="str">
            <v>un</v>
          </cell>
        </row>
        <row r="1839">
          <cell r="B1839" t="str">
            <v>CÓDIGO</v>
          </cell>
          <cell r="C1839" t="str">
            <v>3.25.a</v>
          </cell>
        </row>
        <row r="1840">
          <cell r="B1840" t="str">
            <v>AUTOR</v>
          </cell>
          <cell r="C1840" t="str">
            <v>HÉLIO DELGÁDO</v>
          </cell>
        </row>
        <row r="1841">
          <cell r="B1841" t="str">
            <v>ULT ATUAL</v>
          </cell>
          <cell r="C1841" t="str">
            <v>14/03/2016 (SEINFRA) </v>
          </cell>
        </row>
        <row r="1842">
          <cell r="B1842" t="str">
            <v>TABELA</v>
          </cell>
          <cell r="C1842" t="str">
            <v>SEINFRA V024.1 (DESONERADA) </v>
          </cell>
        </row>
        <row r="1844">
          <cell r="B1844" t="str">
            <v>Código</v>
          </cell>
          <cell r="C1844" t="str">
            <v>Descrição</v>
          </cell>
          <cell r="D1844" t="str">
            <v>Unidade</v>
          </cell>
          <cell r="E1844" t="str">
            <v>Coeficiente</v>
          </cell>
          <cell r="F1844" t="str">
            <v>Preço</v>
          </cell>
          <cell r="G1844" t="str">
            <v>Total</v>
          </cell>
        </row>
        <row r="1845">
          <cell r="B1845" t="str">
            <v>MAO DE OBRA</v>
          </cell>
        </row>
        <row r="1846">
          <cell r="B1846" t="str">
            <v>I0042</v>
          </cell>
          <cell r="C1846" t="str">
            <v>AUXILIAR DE ELETRICISTA</v>
          </cell>
          <cell r="D1846" t="str">
            <v>H</v>
          </cell>
          <cell r="E1846">
            <v>1.52</v>
          </cell>
          <cell r="F1846">
            <v>5.6</v>
          </cell>
          <cell r="G1846">
            <v>8.51</v>
          </cell>
        </row>
        <row r="1847">
          <cell r="B1847" t="str">
            <v>I2312</v>
          </cell>
          <cell r="C1847" t="str">
            <v>ELETRICISTA</v>
          </cell>
          <cell r="D1847" t="str">
            <v>H</v>
          </cell>
          <cell r="E1847">
            <v>2.28</v>
          </cell>
          <cell r="F1847">
            <v>7.2</v>
          </cell>
          <cell r="G1847">
            <v>16.42</v>
          </cell>
        </row>
        <row r="1849">
          <cell r="B1849" t="str">
            <v>TOTAL MAO DE OBRA R$</v>
          </cell>
          <cell r="G1849">
            <v>24.93</v>
          </cell>
        </row>
        <row r="1850">
          <cell r="B1850" t="str">
            <v>MATERIAIS</v>
          </cell>
        </row>
        <row r="1853">
          <cell r="B1853" t="str">
            <v>TOTAL MATERIAIS R$</v>
          </cell>
          <cell r="G1853">
            <v>0</v>
          </cell>
        </row>
        <row r="1854">
          <cell r="B1854" t="str">
            <v>EQUIPAMENTOS (CUSTO HORÁRIO)</v>
          </cell>
        </row>
        <row r="1855">
          <cell r="B1855" t="str">
            <v>I0705</v>
          </cell>
          <cell r="C1855" t="str">
            <v>CAMINHÃO COMERC. EQUIP. C/GUINDASTE (CHP)</v>
          </cell>
          <cell r="D1855" t="str">
            <v>H</v>
          </cell>
          <cell r="E1855">
            <v>0.76</v>
          </cell>
          <cell r="F1855">
            <v>105.96</v>
          </cell>
          <cell r="G1855">
            <v>80.53</v>
          </cell>
        </row>
        <row r="1856">
          <cell r="B1856" t="str">
            <v>TOTAL EQUIPAMENTOS (CUSTO HORÁRIO) R$</v>
          </cell>
          <cell r="G1856">
            <v>80.53</v>
          </cell>
        </row>
        <row r="1857">
          <cell r="B1857" t="str">
            <v>SERVIÇOS</v>
          </cell>
        </row>
        <row r="1861">
          <cell r="B1861" t="str">
            <v>TOTAL SERVIÇOS R$</v>
          </cell>
          <cell r="G1861">
            <v>0</v>
          </cell>
        </row>
        <row r="1863">
          <cell r="F1863" t="str">
            <v>TOTAL SIMPLES R$</v>
          </cell>
          <cell r="G1863">
            <v>105.46000000000001</v>
          </cell>
        </row>
        <row r="1864">
          <cell r="F1864" t="str">
            <v>ENCARGOS SOCIAIS DE 117,01% R$</v>
          </cell>
          <cell r="G1864">
            <v>29.17</v>
          </cell>
        </row>
        <row r="1865">
          <cell r="B1865" t="str">
            <v>OBS.: MÃO DE OBRA DO MOTORISTA C/ ENCARGOS SOCIAIS JÁ INCLUSA NO INSUMO I0705.</v>
          </cell>
          <cell r="F1865" t="str">
            <v>BDI R$</v>
          </cell>
          <cell r="G1865">
            <v>33.66</v>
          </cell>
        </row>
        <row r="1866">
          <cell r="F1866" t="str">
            <v>TOTAL GERAL C/ BDI R$</v>
          </cell>
          <cell r="G1866">
            <v>168.29</v>
          </cell>
        </row>
        <row r="1867">
          <cell r="F1867" t="str">
            <v>TOTAL GERAL S/ BDI R$</v>
          </cell>
          <cell r="G1867">
            <v>134.63</v>
          </cell>
        </row>
        <row r="1869">
          <cell r="A1869" t="str">
            <v>3.25.b</v>
          </cell>
          <cell r="C1869" t="str">
            <v>Retirada de poste de 12m até 15m de comprimento</v>
          </cell>
          <cell r="D1869" t="str">
            <v>un</v>
          </cell>
          <cell r="G1869">
            <v>183.79000000000002</v>
          </cell>
        </row>
        <row r="1870">
          <cell r="B1870" t="str">
            <v>COMPOSIÇÃO</v>
          </cell>
          <cell r="C1870" t="str">
            <v>Retirada de poste de 12m até 15m de comprimento</v>
          </cell>
        </row>
        <row r="1871">
          <cell r="B1871" t="str">
            <v>UNIDADE</v>
          </cell>
          <cell r="C1871" t="str">
            <v>un</v>
          </cell>
        </row>
        <row r="1872">
          <cell r="B1872" t="str">
            <v>CÓDIGO</v>
          </cell>
          <cell r="C1872" t="str">
            <v>3.25.b</v>
          </cell>
        </row>
        <row r="1873">
          <cell r="B1873" t="str">
            <v>AUTOR</v>
          </cell>
          <cell r="C1873" t="str">
            <v>HÉLIO DELGÁDO</v>
          </cell>
        </row>
        <row r="1874">
          <cell r="B1874" t="str">
            <v>ULT ATUAL</v>
          </cell>
          <cell r="C1874" t="str">
            <v>14/03/2016 (SEINFRA) </v>
          </cell>
        </row>
        <row r="1875">
          <cell r="B1875" t="str">
            <v>TABELA</v>
          </cell>
          <cell r="C1875" t="str">
            <v>SEINFRA V024.1 (DESONERADA) </v>
          </cell>
        </row>
        <row r="1877">
          <cell r="B1877" t="str">
            <v>Código</v>
          </cell>
          <cell r="C1877" t="str">
            <v>Descrição</v>
          </cell>
          <cell r="D1877" t="str">
            <v>Unidade</v>
          </cell>
          <cell r="E1877" t="str">
            <v>Coeficiente</v>
          </cell>
          <cell r="F1877" t="str">
            <v>Preço</v>
          </cell>
          <cell r="G1877" t="str">
            <v>Total</v>
          </cell>
        </row>
        <row r="1878">
          <cell r="B1878" t="str">
            <v>MAO DE OBRA</v>
          </cell>
        </row>
        <row r="1879">
          <cell r="B1879" t="str">
            <v>I0042</v>
          </cell>
          <cell r="C1879" t="str">
            <v>AUXILIAR DE ELETRICISTA</v>
          </cell>
          <cell r="D1879" t="str">
            <v>H</v>
          </cell>
          <cell r="E1879">
            <v>2.07</v>
          </cell>
          <cell r="F1879">
            <v>5.6</v>
          </cell>
          <cell r="G1879">
            <v>11.59</v>
          </cell>
        </row>
        <row r="1880">
          <cell r="B1880" t="str">
            <v>I2312</v>
          </cell>
          <cell r="C1880" t="str">
            <v>ELETRICISTA</v>
          </cell>
          <cell r="D1880" t="str">
            <v>H</v>
          </cell>
          <cell r="E1880">
            <v>3.1</v>
          </cell>
          <cell r="F1880">
            <v>7.2</v>
          </cell>
          <cell r="G1880">
            <v>22.32</v>
          </cell>
        </row>
        <row r="1882">
          <cell r="B1882" t="str">
            <v>TOTAL MAO DE OBRA R$</v>
          </cell>
          <cell r="G1882">
            <v>33.91</v>
          </cell>
        </row>
        <row r="1883">
          <cell r="B1883" t="str">
            <v>MATERIAIS</v>
          </cell>
        </row>
        <row r="1886">
          <cell r="B1886" t="str">
            <v>TOTAL MATERIAIS R$</v>
          </cell>
          <cell r="G1886">
            <v>0</v>
          </cell>
        </row>
        <row r="1887">
          <cell r="B1887" t="str">
            <v>EQUIPAMENTOS (CUSTO HORÁRIO)</v>
          </cell>
        </row>
        <row r="1888">
          <cell r="B1888" t="str">
            <v>I0705</v>
          </cell>
          <cell r="C1888" t="str">
            <v>CAMINHÃO COMERC. EQUIP. C/GUINDASTE (CHP)</v>
          </cell>
          <cell r="D1888" t="str">
            <v>H</v>
          </cell>
          <cell r="E1888">
            <v>1.04</v>
          </cell>
          <cell r="F1888">
            <v>105.96</v>
          </cell>
          <cell r="G1888">
            <v>110.2</v>
          </cell>
        </row>
        <row r="1889">
          <cell r="B1889" t="str">
            <v>TOTAL EQUIPAMENTOS (CUSTO HORÁRIO) R$</v>
          </cell>
          <cell r="G1889">
            <v>110.2</v>
          </cell>
        </row>
        <row r="1890">
          <cell r="B1890" t="str">
            <v>SERVIÇOS</v>
          </cell>
        </row>
        <row r="1894">
          <cell r="B1894" t="str">
            <v>TOTAL SERVIÇOS R$</v>
          </cell>
          <cell r="G1894">
            <v>0</v>
          </cell>
        </row>
        <row r="1896">
          <cell r="F1896" t="str">
            <v>TOTAL SIMPLES R$</v>
          </cell>
          <cell r="G1896">
            <v>144.11</v>
          </cell>
        </row>
        <row r="1897">
          <cell r="F1897" t="str">
            <v>ENCARGOS SOCIAIS DE 117,01% R$</v>
          </cell>
          <cell r="G1897">
            <v>39.68</v>
          </cell>
        </row>
        <row r="1898">
          <cell r="B1898" t="str">
            <v>OBS.: MÃO DE OBRA DO MOTORISTA C/ ENCARGOS SOCIAIS JÁ INCLUSA NO INSUMO I0705.</v>
          </cell>
          <cell r="F1898" t="str">
            <v>BDI R$</v>
          </cell>
          <cell r="G1898">
            <v>45.95</v>
          </cell>
        </row>
        <row r="1899">
          <cell r="F1899" t="str">
            <v>TOTAL GERAL C/ BDI R$</v>
          </cell>
          <cell r="G1899">
            <v>229.74</v>
          </cell>
        </row>
        <row r="1900">
          <cell r="F1900" t="str">
            <v>TOTAL GERAL S/ BDI R$</v>
          </cell>
          <cell r="G1900">
            <v>183.79000000000002</v>
          </cell>
        </row>
        <row r="1902">
          <cell r="A1902" t="str">
            <v>3.25.c</v>
          </cell>
          <cell r="C1902" t="str">
            <v>Prumo de poste até 11m de comprimento</v>
          </cell>
          <cell r="D1902" t="str">
            <v>un</v>
          </cell>
          <cell r="G1902">
            <v>67.32000000000001</v>
          </cell>
        </row>
        <row r="1903">
          <cell r="B1903" t="str">
            <v>COMPOSIÇÃO</v>
          </cell>
          <cell r="C1903" t="str">
            <v>Prumo de poste até 11m de comprimento</v>
          </cell>
        </row>
        <row r="1904">
          <cell r="B1904" t="str">
            <v>UNIDADE</v>
          </cell>
          <cell r="C1904" t="str">
            <v>un</v>
          </cell>
        </row>
        <row r="1905">
          <cell r="B1905" t="str">
            <v>CÓDIGO</v>
          </cell>
          <cell r="C1905" t="str">
            <v>3.25.c</v>
          </cell>
        </row>
        <row r="1906">
          <cell r="B1906" t="str">
            <v>AUTOR</v>
          </cell>
          <cell r="C1906" t="str">
            <v>HÉLIO DELGÁDO</v>
          </cell>
        </row>
        <row r="1907">
          <cell r="B1907" t="str">
            <v>ULT ATUAL</v>
          </cell>
          <cell r="C1907" t="str">
            <v>14/03/2016 (SEINFRA) </v>
          </cell>
        </row>
        <row r="1908">
          <cell r="B1908" t="str">
            <v>TABELA</v>
          </cell>
          <cell r="C1908" t="str">
            <v>SEINFRA V024.1 (DESONERADA) </v>
          </cell>
        </row>
        <row r="1910">
          <cell r="B1910" t="str">
            <v>Código</v>
          </cell>
          <cell r="C1910" t="str">
            <v>Descrição</v>
          </cell>
          <cell r="D1910" t="str">
            <v>Unidade</v>
          </cell>
          <cell r="E1910" t="str">
            <v>Coeficiente</v>
          </cell>
          <cell r="F1910" t="str">
            <v>Preço</v>
          </cell>
          <cell r="G1910" t="str">
            <v>Total</v>
          </cell>
        </row>
        <row r="1911">
          <cell r="B1911" t="str">
            <v>MAO DE OBRA</v>
          </cell>
        </row>
        <row r="1912">
          <cell r="B1912" t="str">
            <v>I0042</v>
          </cell>
          <cell r="C1912" t="str">
            <v>AUXILIAR DE ELETRICISTA</v>
          </cell>
          <cell r="D1912" t="str">
            <v>H</v>
          </cell>
          <cell r="E1912">
            <v>0.76</v>
          </cell>
          <cell r="F1912">
            <v>5.6</v>
          </cell>
          <cell r="G1912">
            <v>4.26</v>
          </cell>
        </row>
        <row r="1913">
          <cell r="B1913" t="str">
            <v>I2312</v>
          </cell>
          <cell r="C1913" t="str">
            <v>ELETRICISTA</v>
          </cell>
          <cell r="D1913" t="str">
            <v>H</v>
          </cell>
          <cell r="E1913">
            <v>1.14</v>
          </cell>
          <cell r="F1913">
            <v>7.2</v>
          </cell>
          <cell r="G1913">
            <v>8.21</v>
          </cell>
        </row>
        <row r="1915">
          <cell r="B1915" t="str">
            <v>TOTAL MAO DE OBRA R$</v>
          </cell>
          <cell r="G1915">
            <v>12.47</v>
          </cell>
        </row>
        <row r="1916">
          <cell r="B1916" t="str">
            <v>MATERIAIS</v>
          </cell>
        </row>
        <row r="1919">
          <cell r="B1919" t="str">
            <v>TOTAL MATERIAIS R$</v>
          </cell>
          <cell r="G1919">
            <v>0</v>
          </cell>
        </row>
        <row r="1920">
          <cell r="B1920" t="str">
            <v>EQUIPAMENTOS (CUSTO HORÁRIO)</v>
          </cell>
        </row>
        <row r="1921">
          <cell r="B1921" t="str">
            <v>I0705</v>
          </cell>
          <cell r="C1921" t="str">
            <v>CAMINHÃO COMERC. EQUIP. C/GUINDASTE (CHP)</v>
          </cell>
          <cell r="D1921" t="str">
            <v>H</v>
          </cell>
          <cell r="E1921">
            <v>0.38</v>
          </cell>
          <cell r="F1921">
            <v>105.96</v>
          </cell>
          <cell r="G1921">
            <v>40.26</v>
          </cell>
        </row>
        <row r="1922">
          <cell r="B1922" t="str">
            <v>TOTAL EQUIPAMENTOS (CUSTO HORÁRIO) R$</v>
          </cell>
          <cell r="G1922">
            <v>40.26</v>
          </cell>
        </row>
        <row r="1923">
          <cell r="B1923" t="str">
            <v>SERVIÇOS</v>
          </cell>
        </row>
        <row r="1927">
          <cell r="B1927" t="str">
            <v>TOTAL SERVIÇOS R$</v>
          </cell>
          <cell r="G1927">
            <v>0</v>
          </cell>
        </row>
        <row r="1929">
          <cell r="F1929" t="str">
            <v>TOTAL SIMPLES R$</v>
          </cell>
          <cell r="G1929">
            <v>52.73</v>
          </cell>
        </row>
        <row r="1930">
          <cell r="F1930" t="str">
            <v>ENCARGOS SOCIAIS DE 117,01% R$</v>
          </cell>
          <cell r="G1930">
            <v>14.59</v>
          </cell>
        </row>
        <row r="1931">
          <cell r="B1931" t="str">
            <v>OBS.: MÃO DE OBRA DO MOTORISTA C/ ENCARGOS SOCIAIS JÁ INCLUSA NO INSUMO I0705.</v>
          </cell>
          <cell r="F1931" t="str">
            <v>BDI R$</v>
          </cell>
          <cell r="G1931">
            <v>16.83</v>
          </cell>
        </row>
        <row r="1932">
          <cell r="F1932" t="str">
            <v>TOTAL GERAL C/ BDI R$</v>
          </cell>
          <cell r="G1932">
            <v>84.15</v>
          </cell>
        </row>
        <row r="1933">
          <cell r="F1933" t="str">
            <v>TOTAL GERAL S/ BDI R$</v>
          </cell>
          <cell r="G1933">
            <v>67.32000000000001</v>
          </cell>
        </row>
        <row r="1935">
          <cell r="A1935" t="str">
            <v>3.25.d</v>
          </cell>
          <cell r="C1935" t="str">
            <v>Prumo de poste de 12m até 15m de comprimento</v>
          </cell>
          <cell r="D1935" t="str">
            <v>un</v>
          </cell>
          <cell r="G1935">
            <v>91.89999999999999</v>
          </cell>
        </row>
        <row r="1936">
          <cell r="B1936" t="str">
            <v>COMPOSIÇÃO</v>
          </cell>
          <cell r="C1936" t="str">
            <v>Prumo de poste de 12m até 15m de comprimento</v>
          </cell>
        </row>
        <row r="1937">
          <cell r="B1937" t="str">
            <v>UNIDADE</v>
          </cell>
          <cell r="C1937" t="str">
            <v>un</v>
          </cell>
        </row>
        <row r="1938">
          <cell r="B1938" t="str">
            <v>CÓDIGO</v>
          </cell>
          <cell r="C1938" t="str">
            <v>3.25.d</v>
          </cell>
        </row>
        <row r="1939">
          <cell r="B1939" t="str">
            <v>AUTOR</v>
          </cell>
          <cell r="C1939" t="str">
            <v>HÉLIO DELGÁDO</v>
          </cell>
        </row>
        <row r="1940">
          <cell r="B1940" t="str">
            <v>ULT ATUAL</v>
          </cell>
          <cell r="C1940" t="str">
            <v>14/03/2016 (SEINFRA) </v>
          </cell>
        </row>
        <row r="1941">
          <cell r="B1941" t="str">
            <v>TABELA</v>
          </cell>
          <cell r="C1941" t="str">
            <v>SEINFRA V024.1 (DESONERADA) </v>
          </cell>
        </row>
        <row r="1943">
          <cell r="B1943" t="str">
            <v>Código</v>
          </cell>
          <cell r="C1943" t="str">
            <v>Descrição</v>
          </cell>
          <cell r="D1943" t="str">
            <v>Unidade</v>
          </cell>
          <cell r="E1943" t="str">
            <v>Coeficiente</v>
          </cell>
          <cell r="F1943" t="str">
            <v>Preço</v>
          </cell>
          <cell r="G1943" t="str">
            <v>Total</v>
          </cell>
        </row>
        <row r="1944">
          <cell r="B1944" t="str">
            <v>MAO DE OBRA</v>
          </cell>
        </row>
        <row r="1945">
          <cell r="B1945" t="str">
            <v>I0042</v>
          </cell>
          <cell r="C1945" t="str">
            <v>AUXILIAR DE ELETRICISTA</v>
          </cell>
          <cell r="D1945" t="str">
            <v>H</v>
          </cell>
          <cell r="E1945">
            <v>1.035</v>
          </cell>
          <cell r="F1945">
            <v>5.6</v>
          </cell>
          <cell r="G1945">
            <v>5.8</v>
          </cell>
        </row>
        <row r="1946">
          <cell r="B1946" t="str">
            <v>I2312</v>
          </cell>
          <cell r="C1946" t="str">
            <v>ELETRICISTA</v>
          </cell>
          <cell r="D1946" t="str">
            <v>H</v>
          </cell>
          <cell r="E1946">
            <v>1.55</v>
          </cell>
          <cell r="F1946">
            <v>7.2</v>
          </cell>
          <cell r="G1946">
            <v>11.16</v>
          </cell>
        </row>
        <row r="1948">
          <cell r="B1948" t="str">
            <v>TOTAL MAO DE OBRA R$</v>
          </cell>
          <cell r="G1948">
            <v>16.96</v>
          </cell>
        </row>
        <row r="1949">
          <cell r="B1949" t="str">
            <v>MATERIAIS</v>
          </cell>
        </row>
        <row r="1952">
          <cell r="B1952" t="str">
            <v>TOTAL MATERIAIS R$</v>
          </cell>
          <cell r="G1952">
            <v>0</v>
          </cell>
        </row>
        <row r="1953">
          <cell r="B1953" t="str">
            <v>EQUIPAMENTOS (CUSTO HORÁRIO)</v>
          </cell>
        </row>
        <row r="1954">
          <cell r="B1954" t="str">
            <v>I0705</v>
          </cell>
          <cell r="C1954" t="str">
            <v>CAMINHÃO COMERC. EQUIP. C/GUINDASTE (CHP)</v>
          </cell>
          <cell r="D1954" t="str">
            <v>H</v>
          </cell>
          <cell r="E1954">
            <v>0.52</v>
          </cell>
          <cell r="F1954">
            <v>105.96</v>
          </cell>
          <cell r="G1954">
            <v>55.1</v>
          </cell>
        </row>
        <row r="1955">
          <cell r="B1955" t="str">
            <v>TOTAL EQUIPAMENTOS (CUSTO HORÁRIO) R$</v>
          </cell>
          <cell r="G1955">
            <v>55.1</v>
          </cell>
        </row>
        <row r="1956">
          <cell r="B1956" t="str">
            <v>SERVIÇOS</v>
          </cell>
        </row>
        <row r="1960">
          <cell r="B1960" t="str">
            <v>TOTAL SERVIÇOS R$</v>
          </cell>
          <cell r="G1960">
            <v>0</v>
          </cell>
        </row>
        <row r="1962">
          <cell r="F1962" t="str">
            <v>TOTAL SIMPLES R$</v>
          </cell>
          <cell r="G1962">
            <v>72.06</v>
          </cell>
        </row>
        <row r="1963">
          <cell r="F1963" t="str">
            <v>ENCARGOS SOCIAIS DE 117,01% R$</v>
          </cell>
          <cell r="G1963">
            <v>19.84</v>
          </cell>
        </row>
        <row r="1964">
          <cell r="B1964" t="str">
            <v>OBS.: MÃO DE OBRA DO MOTORISTA C/ ENCARGOS SOCIAIS JÁ INCLUSA NO INSUMO I0705.</v>
          </cell>
          <cell r="F1964" t="str">
            <v>BDI R$</v>
          </cell>
          <cell r="G1964">
            <v>22.98</v>
          </cell>
        </row>
        <row r="1965">
          <cell r="F1965" t="str">
            <v>TOTAL GERAL C/ BDI R$</v>
          </cell>
          <cell r="G1965">
            <v>114.88</v>
          </cell>
        </row>
        <row r="1966">
          <cell r="F1966" t="str">
            <v>TOTAL GERAL S/ BDI R$</v>
          </cell>
          <cell r="G1966">
            <v>91.89999999999999</v>
          </cell>
        </row>
        <row r="1968">
          <cell r="A1968" t="str">
            <v>3.26.a</v>
          </cell>
          <cell r="C1968" t="str">
            <v>Para pétalas - em altura até 15m </v>
          </cell>
          <cell r="D1968" t="str">
            <v>un</v>
          </cell>
          <cell r="G1968">
            <v>15.530000000000001</v>
          </cell>
        </row>
        <row r="1969">
          <cell r="B1969" t="str">
            <v>COMPOSIÇÃO</v>
          </cell>
          <cell r="C1969" t="str">
            <v>Para pétalas - em altura até 15m </v>
          </cell>
        </row>
        <row r="1970">
          <cell r="B1970" t="str">
            <v>UNIDADE</v>
          </cell>
          <cell r="C1970" t="str">
            <v>un</v>
          </cell>
        </row>
        <row r="1971">
          <cell r="B1971" t="str">
            <v>CÓDIGO</v>
          </cell>
          <cell r="C1971" t="str">
            <v>3.26.a</v>
          </cell>
        </row>
        <row r="1972">
          <cell r="B1972" t="str">
            <v>AUTOR</v>
          </cell>
          <cell r="C1972" t="str">
            <v>HÉLIO DELGÁDO</v>
          </cell>
        </row>
        <row r="1973">
          <cell r="B1973" t="str">
            <v>ULT ATUAL</v>
          </cell>
          <cell r="C1973" t="str">
            <v>14/03/2016 (SEINFRA) E OUT/2016 (PREFEITURA)</v>
          </cell>
        </row>
        <row r="1974">
          <cell r="B1974" t="str">
            <v>TABELA</v>
          </cell>
          <cell r="C1974" t="str">
            <v>SEINFRA V024.1 (DESONERADA)/PREFEITURA DE CANINDÉ  </v>
          </cell>
        </row>
        <row r="1976">
          <cell r="B1976" t="str">
            <v>Código</v>
          </cell>
          <cell r="C1976" t="str">
            <v>Descrição</v>
          </cell>
          <cell r="D1976" t="str">
            <v>Unidade</v>
          </cell>
          <cell r="E1976" t="str">
            <v>Coeficiente</v>
          </cell>
          <cell r="F1976" t="str">
            <v>Preço</v>
          </cell>
          <cell r="G1976" t="str">
            <v>Total</v>
          </cell>
        </row>
        <row r="1977">
          <cell r="B1977" t="str">
            <v>MAO DE OBRA</v>
          </cell>
        </row>
        <row r="1978">
          <cell r="B1978" t="str">
            <v>I0042</v>
          </cell>
          <cell r="C1978" t="str">
            <v>AUXILIAR DE ELETRICISTA</v>
          </cell>
          <cell r="D1978" t="str">
            <v>H</v>
          </cell>
          <cell r="E1978">
            <v>0.12</v>
          </cell>
          <cell r="F1978">
            <v>5.6</v>
          </cell>
          <cell r="G1978">
            <v>0.67</v>
          </cell>
        </row>
        <row r="1979">
          <cell r="B1979" t="str">
            <v>I2312</v>
          </cell>
          <cell r="C1979" t="str">
            <v>ELETRICISTA</v>
          </cell>
          <cell r="D1979" t="str">
            <v>H</v>
          </cell>
          <cell r="E1979">
            <v>0.12</v>
          </cell>
          <cell r="F1979">
            <v>7.2</v>
          </cell>
          <cell r="G1979">
            <v>0.86</v>
          </cell>
        </row>
        <row r="1980">
          <cell r="B1980" t="str">
            <v>GRATIFICAÇÃO DE FUNÇÃO (ELETRICISTA MOTORISTA) DE 10% EM R$</v>
          </cell>
          <cell r="G1980">
            <v>0.08600000000000001</v>
          </cell>
        </row>
        <row r="1981">
          <cell r="B1981" t="str">
            <v>TOTAL MAO DE OBRA R$</v>
          </cell>
          <cell r="G1981">
            <v>1.62</v>
          </cell>
        </row>
        <row r="1982">
          <cell r="B1982" t="str">
            <v>MATERIAIS</v>
          </cell>
        </row>
        <row r="1985">
          <cell r="B1985" t="str">
            <v>TOTAL MATERIAIS R$</v>
          </cell>
          <cell r="G1985">
            <v>0</v>
          </cell>
        </row>
        <row r="1986">
          <cell r="B1986" t="str">
            <v>EQUIPAMENTOS (CUSTO HORÁRIO)</v>
          </cell>
        </row>
        <row r="1987">
          <cell r="B1987" t="str">
            <v>COMPOSIÇÃO PMC-001</v>
          </cell>
          <cell r="C1987" t="str">
            <v>VEÍCULO COM UM CESTO AÉREO SIMPLES ISOLADO COM ALCANCE ATÉ 13 METROS E PORTA ESCADA, MONTADO SOBRE CAMINHÃO DE CARROCERIA (CHP)</v>
          </cell>
          <cell r="D1987" t="str">
            <v>CHP</v>
          </cell>
          <cell r="E1987">
            <v>0.12</v>
          </cell>
          <cell r="F1987">
            <v>100.06</v>
          </cell>
          <cell r="G1987">
            <v>12.01</v>
          </cell>
        </row>
        <row r="1988">
          <cell r="B1988" t="str">
            <v>TOTAL EQUIPAMENTOS (CUSTO HORÁRIO) R$</v>
          </cell>
          <cell r="G1988">
            <v>12.01</v>
          </cell>
        </row>
        <row r="1989">
          <cell r="B1989" t="str">
            <v>SERVIÇOS</v>
          </cell>
        </row>
        <row r="1993">
          <cell r="B1993" t="str">
            <v>TOTAL SERVIÇOS R$</v>
          </cell>
          <cell r="G1993">
            <v>0</v>
          </cell>
        </row>
        <row r="1995">
          <cell r="F1995" t="str">
            <v>TOTAL SIMPLES R$</v>
          </cell>
          <cell r="G1995">
            <v>13.629999999999999</v>
          </cell>
        </row>
        <row r="1996">
          <cell r="F1996" t="str">
            <v>ENCARGOS SOCIAIS DE 117,01% R$</v>
          </cell>
          <cell r="G1996">
            <v>1.9</v>
          </cell>
        </row>
        <row r="1997">
          <cell r="F1997" t="str">
            <v>BDI R$</v>
          </cell>
          <cell r="G1997">
            <v>3.88</v>
          </cell>
        </row>
        <row r="1998">
          <cell r="F1998" t="str">
            <v>TOTAL GERAL C/ BDI R$</v>
          </cell>
          <cell r="G1998">
            <v>19.41</v>
          </cell>
        </row>
        <row r="1999">
          <cell r="F1999" t="str">
            <v>TOTAL GERAL S/ BDI R$</v>
          </cell>
          <cell r="G1999">
            <v>15.530000000000001</v>
          </cell>
        </row>
        <row r="2001">
          <cell r="A2001" t="str">
            <v>3.27.a</v>
          </cell>
          <cell r="C2001" t="str">
            <v>Até 03 circuitos s/ barramentos</v>
          </cell>
          <cell r="D2001" t="str">
            <v>un</v>
          </cell>
          <cell r="G2001">
            <v>24.73</v>
          </cell>
        </row>
        <row r="2002">
          <cell r="B2002" t="str">
            <v>COMPOSIÇÃO</v>
          </cell>
          <cell r="C2002" t="str">
            <v>Até 03 circuitos s/ barramentos</v>
          </cell>
        </row>
        <row r="2003">
          <cell r="B2003" t="str">
            <v>UNIDADE</v>
          </cell>
          <cell r="C2003" t="str">
            <v>un</v>
          </cell>
        </row>
        <row r="2004">
          <cell r="B2004" t="str">
            <v>CÓDIGO</v>
          </cell>
          <cell r="C2004" t="str">
            <v>3.27.a</v>
          </cell>
        </row>
        <row r="2005">
          <cell r="B2005" t="str">
            <v>AUTOR</v>
          </cell>
          <cell r="C2005" t="str">
            <v>HÉLIO DELGÁDO</v>
          </cell>
        </row>
        <row r="2006">
          <cell r="B2006" t="str">
            <v>ULT ATUAL</v>
          </cell>
          <cell r="C2006" t="str">
            <v>14/03/2016 (SEINFRA) E OUT/2016 (PREFEITURA)</v>
          </cell>
        </row>
        <row r="2007">
          <cell r="B2007" t="str">
            <v>TABELA</v>
          </cell>
          <cell r="C2007" t="str">
            <v>SEINFRA V024.1 (DESONERADA)/PREFEITURA DE CANINDÉ  </v>
          </cell>
        </row>
        <row r="2009">
          <cell r="B2009" t="str">
            <v>Código</v>
          </cell>
          <cell r="C2009" t="str">
            <v>Descrição</v>
          </cell>
          <cell r="D2009" t="str">
            <v>Unidade</v>
          </cell>
          <cell r="E2009" t="str">
            <v>Coeficiente</v>
          </cell>
          <cell r="F2009" t="str">
            <v>Preço</v>
          </cell>
          <cell r="G2009" t="str">
            <v>Total</v>
          </cell>
        </row>
        <row r="2010">
          <cell r="B2010" t="str">
            <v>MAO DE OBRA</v>
          </cell>
        </row>
        <row r="2011">
          <cell r="B2011" t="str">
            <v>I0042</v>
          </cell>
          <cell r="C2011" t="str">
            <v>AUXILIAR DE ELETRICISTA</v>
          </cell>
          <cell r="D2011" t="str">
            <v>H</v>
          </cell>
          <cell r="E2011">
            <v>0.12</v>
          </cell>
          <cell r="F2011">
            <v>5.6</v>
          </cell>
          <cell r="G2011">
            <v>0.67</v>
          </cell>
        </row>
        <row r="2012">
          <cell r="B2012" t="str">
            <v>I2312</v>
          </cell>
          <cell r="C2012" t="str">
            <v>ELETRICISTA</v>
          </cell>
          <cell r="D2012" t="str">
            <v>H</v>
          </cell>
          <cell r="E2012">
            <v>0.12</v>
          </cell>
          <cell r="F2012">
            <v>7.2</v>
          </cell>
          <cell r="G2012">
            <v>0.86</v>
          </cell>
        </row>
        <row r="2013">
          <cell r="B2013" t="str">
            <v>GRATIFICAÇÃO DE FUNÇÃO (ELETRICISTA MOTORISTA) DE 10% EM R$</v>
          </cell>
          <cell r="G2013">
            <v>0.08600000000000001</v>
          </cell>
        </row>
        <row r="2014">
          <cell r="B2014" t="str">
            <v>TOTAL MAO DE OBRA R$</v>
          </cell>
          <cell r="G2014">
            <v>1.62</v>
          </cell>
        </row>
        <row r="2015">
          <cell r="B2015" t="str">
            <v>MATERIAIS</v>
          </cell>
        </row>
        <row r="2016">
          <cell r="B2016" t="str">
            <v>I1753</v>
          </cell>
          <cell r="C2016" t="str">
            <v>QUADRO DISTRIBUIÇÃO EMBUTIR, C/3 DIVISÕES</v>
          </cell>
          <cell r="D2016" t="str">
            <v>UN</v>
          </cell>
          <cell r="E2016">
            <v>1</v>
          </cell>
          <cell r="F2016">
            <v>9.2</v>
          </cell>
          <cell r="G2016">
            <v>9.2</v>
          </cell>
        </row>
        <row r="2021">
          <cell r="B2021" t="str">
            <v>TOTAL MATERIAIS R$</v>
          </cell>
          <cell r="G2021">
            <v>9.2</v>
          </cell>
        </row>
        <row r="2022">
          <cell r="B2022" t="str">
            <v>EQUIPAMENTOS (CUSTO HORÁRIO)</v>
          </cell>
        </row>
        <row r="2023">
          <cell r="B2023" t="str">
            <v>COMPOSIÇÃO PMC-001</v>
          </cell>
          <cell r="C2023" t="str">
            <v>VEÍCULO COM UM CESTO AÉREO SIMPLES ISOLADO COM ALCANCE ATÉ 13 METROS E PORTA ESCADA, MONTADO SOBRE CAMINHÃO DE CARROCERIA (CHP)</v>
          </cell>
          <cell r="D2023" t="str">
            <v>CHP</v>
          </cell>
          <cell r="E2023">
            <v>0.12</v>
          </cell>
          <cell r="F2023">
            <v>100.06</v>
          </cell>
          <cell r="G2023">
            <v>12.01</v>
          </cell>
        </row>
        <row r="2024">
          <cell r="B2024" t="str">
            <v>TOTAL EQUIPAMENTOS (CUSTO HORÁRIO) R$</v>
          </cell>
          <cell r="G2024">
            <v>12.01</v>
          </cell>
        </row>
        <row r="2025">
          <cell r="B2025" t="str">
            <v>SERVIÇOS</v>
          </cell>
        </row>
        <row r="2029">
          <cell r="B2029" t="str">
            <v>TOTAL SERVIÇOS R$</v>
          </cell>
          <cell r="G2029">
            <v>0</v>
          </cell>
        </row>
        <row r="2031">
          <cell r="F2031" t="str">
            <v>TOTAL SIMPLES R$</v>
          </cell>
          <cell r="G2031">
            <v>22.83</v>
          </cell>
        </row>
        <row r="2032">
          <cell r="F2032" t="str">
            <v>ENCARGOS SOCIAIS DE 117,01% R$</v>
          </cell>
          <cell r="G2032">
            <v>1.9</v>
          </cell>
        </row>
        <row r="2033">
          <cell r="F2033" t="str">
            <v>BDI R$</v>
          </cell>
          <cell r="G2033">
            <v>6.18</v>
          </cell>
        </row>
        <row r="2034">
          <cell r="F2034" t="str">
            <v>TOTAL GERAL C/ BDI R$</v>
          </cell>
          <cell r="G2034">
            <v>30.91</v>
          </cell>
        </row>
        <row r="2035">
          <cell r="F2035" t="str">
            <v>TOTAL GERAL S/ BDI R$</v>
          </cell>
          <cell r="G2035">
            <v>24.73</v>
          </cell>
        </row>
        <row r="2037">
          <cell r="A2037" t="str">
            <v>3.27.b</v>
          </cell>
          <cell r="C2037" t="str">
            <v>Até 06 circuitos c/ barramentos</v>
          </cell>
          <cell r="D2037" t="str">
            <v>un</v>
          </cell>
          <cell r="G2037">
            <v>125.00999999999999</v>
          </cell>
        </row>
        <row r="2038">
          <cell r="B2038" t="str">
            <v>COMPOSIÇÃO</v>
          </cell>
          <cell r="C2038" t="str">
            <v>Até 06 circuitos c/ barramentos</v>
          </cell>
        </row>
        <row r="2039">
          <cell r="B2039" t="str">
            <v>UNIDADE</v>
          </cell>
          <cell r="C2039" t="str">
            <v>un</v>
          </cell>
        </row>
        <row r="2040">
          <cell r="B2040" t="str">
            <v>CÓDIGO</v>
          </cell>
          <cell r="C2040" t="str">
            <v>3.27.b</v>
          </cell>
        </row>
        <row r="2041">
          <cell r="B2041" t="str">
            <v>AUTOR</v>
          </cell>
          <cell r="C2041" t="str">
            <v>HÉLIO DELGÁDO</v>
          </cell>
        </row>
        <row r="2042">
          <cell r="B2042" t="str">
            <v>ULT ATUAL</v>
          </cell>
          <cell r="C2042" t="str">
            <v>14/03/2016 (SEINFRA) E OUT/2016 (PREFEITURA)</v>
          </cell>
        </row>
        <row r="2043">
          <cell r="B2043" t="str">
            <v>TABELA</v>
          </cell>
          <cell r="C2043" t="str">
            <v>SEINFRA V024.1 (DESONERADA)/PREFEITURA DE CANINDÉ  </v>
          </cell>
        </row>
        <row r="2045">
          <cell r="B2045" t="str">
            <v>Código</v>
          </cell>
          <cell r="C2045" t="str">
            <v>Descrição</v>
          </cell>
          <cell r="D2045" t="str">
            <v>Unidade</v>
          </cell>
          <cell r="E2045" t="str">
            <v>Coeficiente</v>
          </cell>
          <cell r="F2045" t="str">
            <v>Preço</v>
          </cell>
          <cell r="G2045" t="str">
            <v>Total</v>
          </cell>
        </row>
        <row r="2046">
          <cell r="B2046" t="str">
            <v>MAO DE OBRA</v>
          </cell>
        </row>
        <row r="2047">
          <cell r="B2047" t="str">
            <v>I0042</v>
          </cell>
          <cell r="C2047" t="str">
            <v>AUXILIAR DE ELETRICISTA</v>
          </cell>
          <cell r="D2047" t="str">
            <v>H</v>
          </cell>
          <cell r="E2047">
            <v>0.12</v>
          </cell>
          <cell r="F2047">
            <v>5.6</v>
          </cell>
          <cell r="G2047">
            <v>0.67</v>
          </cell>
        </row>
        <row r="2048">
          <cell r="B2048" t="str">
            <v>I2312</v>
          </cell>
          <cell r="C2048" t="str">
            <v>ELETRICISTA</v>
          </cell>
          <cell r="D2048" t="str">
            <v>H</v>
          </cell>
          <cell r="E2048">
            <v>0.12</v>
          </cell>
          <cell r="F2048">
            <v>7.2</v>
          </cell>
          <cell r="G2048">
            <v>0.86</v>
          </cell>
        </row>
        <row r="2049">
          <cell r="B2049" t="str">
            <v>GRATIFICAÇÃO DE FUNÇÃO (ELETRICISTA MOTORISTA) DE 10% EM R$</v>
          </cell>
          <cell r="G2049">
            <v>0.08600000000000001</v>
          </cell>
        </row>
        <row r="2050">
          <cell r="B2050" t="str">
            <v>TOTAL MAO DE OBRA R$</v>
          </cell>
          <cell r="G2050">
            <v>1.62</v>
          </cell>
        </row>
        <row r="2051">
          <cell r="B2051" t="str">
            <v>MATERIAIS</v>
          </cell>
        </row>
        <row r="2052">
          <cell r="B2052" t="str">
            <v>I1747</v>
          </cell>
          <cell r="C2052" t="str">
            <v>QUADRO DE DISTRIBUIÇÃO SOBREPOR ATÉ 6 DIVISÕES</v>
          </cell>
          <cell r="D2052" t="str">
            <v>UN</v>
          </cell>
          <cell r="E2052">
            <v>1</v>
          </cell>
          <cell r="F2052">
            <v>23.9</v>
          </cell>
          <cell r="G2052">
            <v>23.9</v>
          </cell>
        </row>
        <row r="2053">
          <cell r="B2053" t="str">
            <v>I0193</v>
          </cell>
          <cell r="C2053" t="str">
            <v>BARRAMENTO NEUTRO P/ BAIXA TENSÃO</v>
          </cell>
          <cell r="D2053" t="str">
            <v>UN</v>
          </cell>
          <cell r="E2053">
            <v>1</v>
          </cell>
          <cell r="F2053">
            <v>30.6</v>
          </cell>
          <cell r="G2053">
            <v>30.6</v>
          </cell>
        </row>
        <row r="2054">
          <cell r="B2054" t="str">
            <v>I0194</v>
          </cell>
          <cell r="C2054" t="str">
            <v>BARRAMENTO PRINCIPAL P/ BAIXA TENSÃO</v>
          </cell>
          <cell r="D2054" t="str">
            <v>UN</v>
          </cell>
          <cell r="E2054">
            <v>1</v>
          </cell>
          <cell r="F2054">
            <v>30.1</v>
          </cell>
          <cell r="G2054">
            <v>30.1</v>
          </cell>
        </row>
        <row r="2055">
          <cell r="B2055" t="str">
            <v>I0195</v>
          </cell>
          <cell r="C2055" t="str">
            <v>BARRAMENTO TERRA P/ BAIXA TENSÃO</v>
          </cell>
          <cell r="D2055" t="str">
            <v>UN</v>
          </cell>
          <cell r="E2055">
            <v>1</v>
          </cell>
          <cell r="F2055">
            <v>24.88</v>
          </cell>
          <cell r="G2055">
            <v>24.88</v>
          </cell>
        </row>
        <row r="2057">
          <cell r="B2057" t="str">
            <v>TOTAL MATERIAIS R$</v>
          </cell>
          <cell r="G2057">
            <v>109.48</v>
          </cell>
        </row>
        <row r="2058">
          <cell r="B2058" t="str">
            <v>EQUIPAMENTOS (CUSTO HORÁRIO)</v>
          </cell>
        </row>
        <row r="2059">
          <cell r="B2059" t="str">
            <v>COMPOSIÇÃO PMC-001</v>
          </cell>
          <cell r="C2059" t="str">
            <v>VEÍCULO COM UM CESTO AÉREO SIMPLES ISOLADO COM ALCANCE ATÉ 13 METROS E PORTA ESCADA, MONTADO SOBRE CAMINHÃO DE CARROCERIA (CHP)</v>
          </cell>
          <cell r="D2059" t="str">
            <v>CHP</v>
          </cell>
          <cell r="E2059">
            <v>0.12</v>
          </cell>
          <cell r="F2059">
            <v>100.06</v>
          </cell>
          <cell r="G2059">
            <v>12.01</v>
          </cell>
        </row>
        <row r="2060">
          <cell r="B2060" t="str">
            <v>TOTAL EQUIPAMENTOS (CUSTO HORÁRIO) R$</v>
          </cell>
          <cell r="G2060">
            <v>12.01</v>
          </cell>
        </row>
        <row r="2061">
          <cell r="B2061" t="str">
            <v>SERVIÇOS</v>
          </cell>
        </row>
        <row r="2065">
          <cell r="B2065" t="str">
            <v>TOTAL SERVIÇOS R$</v>
          </cell>
          <cell r="G2065">
            <v>0</v>
          </cell>
        </row>
        <row r="2067">
          <cell r="F2067" t="str">
            <v>TOTAL SIMPLES R$</v>
          </cell>
          <cell r="G2067">
            <v>123.11000000000001</v>
          </cell>
        </row>
        <row r="2068">
          <cell r="F2068" t="str">
            <v>ENCARGOS SOCIAIS DE 117,01% R$</v>
          </cell>
          <cell r="G2068">
            <v>1.9</v>
          </cell>
        </row>
        <row r="2069">
          <cell r="F2069" t="str">
            <v>BDI R$</v>
          </cell>
          <cell r="G2069">
            <v>31.25</v>
          </cell>
        </row>
        <row r="2070">
          <cell r="F2070" t="str">
            <v>TOTAL GERAL C/ BDI R$</v>
          </cell>
          <cell r="G2070">
            <v>156.26</v>
          </cell>
        </row>
        <row r="2071">
          <cell r="F2071" t="str">
            <v>TOTAL GERAL S/ BDI R$</v>
          </cell>
          <cell r="G2071">
            <v>125.00999999999999</v>
          </cell>
        </row>
        <row r="2073">
          <cell r="A2073" t="str">
            <v>3.28.a</v>
          </cell>
          <cell r="C2073" t="str">
            <v>40 x 40 x 40cm, tampa simples</v>
          </cell>
          <cell r="D2073" t="str">
            <v>un</v>
          </cell>
          <cell r="G2073">
            <v>108.65</v>
          </cell>
        </row>
        <row r="2074">
          <cell r="B2074" t="str">
            <v>COMPOSIÇÃO</v>
          </cell>
          <cell r="C2074" t="str">
            <v>40 x 40 x 40cm, tampa simples</v>
          </cell>
        </row>
        <row r="2075">
          <cell r="B2075" t="str">
            <v>UNIDADE</v>
          </cell>
          <cell r="C2075" t="str">
            <v>un</v>
          </cell>
        </row>
        <row r="2076">
          <cell r="B2076" t="str">
            <v>CÓDIGO</v>
          </cell>
          <cell r="C2076" t="str">
            <v>3.28.a</v>
          </cell>
        </row>
        <row r="2077">
          <cell r="B2077" t="str">
            <v>AUTOR</v>
          </cell>
          <cell r="C2077" t="str">
            <v>HÉLIO DELGÁDO</v>
          </cell>
        </row>
        <row r="2078">
          <cell r="B2078" t="str">
            <v>ULT ATUAL</v>
          </cell>
          <cell r="C2078" t="str">
            <v>14/03/2016 (SEINFRA) E OUT/2016 (PREFEITURA)</v>
          </cell>
        </row>
        <row r="2079">
          <cell r="B2079" t="str">
            <v>TABELA</v>
          </cell>
          <cell r="C2079" t="str">
            <v>SEINFRA V024.1 (DESONERADA)/PREFEITURA DE CANINDÉ  </v>
          </cell>
        </row>
        <row r="2081">
          <cell r="B2081" t="str">
            <v>Código</v>
          </cell>
          <cell r="C2081" t="str">
            <v>Descrição</v>
          </cell>
          <cell r="D2081" t="str">
            <v>Unidade</v>
          </cell>
          <cell r="E2081" t="str">
            <v>Coeficiente</v>
          </cell>
          <cell r="F2081" t="str">
            <v>Preço</v>
          </cell>
          <cell r="G2081" t="str">
            <v>Total</v>
          </cell>
        </row>
        <row r="2082">
          <cell r="B2082" t="str">
            <v>MAO DE OBRA</v>
          </cell>
        </row>
        <row r="2083">
          <cell r="B2083" t="str">
            <v>I0042</v>
          </cell>
          <cell r="C2083" t="str">
            <v>AUXILIAR DE ELETRICISTA</v>
          </cell>
          <cell r="D2083" t="str">
            <v>H</v>
          </cell>
          <cell r="E2083">
            <v>0.33</v>
          </cell>
          <cell r="F2083">
            <v>5.6</v>
          </cell>
          <cell r="G2083">
            <v>1.85</v>
          </cell>
        </row>
        <row r="2084">
          <cell r="B2084" t="str">
            <v>I2312</v>
          </cell>
          <cell r="C2084" t="str">
            <v>ELETRICISTA</v>
          </cell>
          <cell r="D2084" t="str">
            <v>H</v>
          </cell>
          <cell r="E2084">
            <v>0.33</v>
          </cell>
          <cell r="F2084">
            <v>7.2</v>
          </cell>
          <cell r="G2084">
            <v>2.38</v>
          </cell>
        </row>
        <row r="2085">
          <cell r="B2085" t="str">
            <v>GRATIFICAÇÃO DE FUNÇÃO (ELETRICISTA MOTORISTA) DE 10% EM R$</v>
          </cell>
          <cell r="G2085">
            <v>0.238</v>
          </cell>
        </row>
        <row r="2086">
          <cell r="B2086" t="str">
            <v>TOTAL MAO DE OBRA R$</v>
          </cell>
          <cell r="G2086">
            <v>4.47</v>
          </cell>
        </row>
        <row r="2087">
          <cell r="B2087" t="str">
            <v>MATERIAIS</v>
          </cell>
        </row>
        <row r="2088">
          <cell r="B2088" t="str">
            <v>INSUMO PMC-0018</v>
          </cell>
          <cell r="C2088" t="str">
            <v>CX PSG CONC 400X400X400MM     </v>
          </cell>
          <cell r="D2088" t="str">
            <v>UN</v>
          </cell>
          <cell r="E2088">
            <v>1</v>
          </cell>
          <cell r="F2088">
            <v>65.93</v>
          </cell>
          <cell r="G2088">
            <v>65.93</v>
          </cell>
        </row>
        <row r="2090">
          <cell r="B2090" t="str">
            <v>TOTAL MATERIAIS R$</v>
          </cell>
          <cell r="G2090">
            <v>65.93</v>
          </cell>
        </row>
        <row r="2091">
          <cell r="B2091" t="str">
            <v>EQUIPAMENTOS (CUSTO HORÁRIO)</v>
          </cell>
        </row>
        <row r="2092">
          <cell r="B2092" t="str">
            <v>COMPOSIÇÃO PMC-001</v>
          </cell>
          <cell r="C2092" t="str">
            <v>VEÍCULO COM UM CESTO AÉREO SIMPLES ISOLADO COM ALCANCE ATÉ 13 METROS E PORTA ESCADA, MONTADO SOBRE CAMINHÃO DE CARROCERIA (CHP)</v>
          </cell>
          <cell r="D2092" t="str">
            <v>CHP</v>
          </cell>
          <cell r="E2092">
            <v>0.33</v>
          </cell>
          <cell r="F2092">
            <v>100.06</v>
          </cell>
          <cell r="G2092">
            <v>33.02</v>
          </cell>
        </row>
        <row r="2093">
          <cell r="B2093" t="str">
            <v>TOTAL EQUIPAMENTOS (CUSTO HORÁRIO) R$</v>
          </cell>
          <cell r="G2093">
            <v>33.02</v>
          </cell>
        </row>
        <row r="2094">
          <cell r="B2094" t="str">
            <v>SERVIÇOS</v>
          </cell>
        </row>
        <row r="2098">
          <cell r="B2098" t="str">
            <v>TOTAL SERVIÇOS R$</v>
          </cell>
          <cell r="G2098">
            <v>0</v>
          </cell>
        </row>
        <row r="2100">
          <cell r="F2100" t="str">
            <v>TOTAL SIMPLES R$</v>
          </cell>
          <cell r="G2100">
            <v>103.42000000000002</v>
          </cell>
        </row>
        <row r="2101">
          <cell r="F2101" t="str">
            <v>ENCARGOS SOCIAIS DE 117,01% R$</v>
          </cell>
          <cell r="G2101">
            <v>5.23</v>
          </cell>
        </row>
        <row r="2102">
          <cell r="F2102" t="str">
            <v>BDI R$</v>
          </cell>
          <cell r="G2102">
            <v>27.16</v>
          </cell>
        </row>
        <row r="2103">
          <cell r="F2103" t="str">
            <v>TOTAL GERAL C/ BDI R$</v>
          </cell>
          <cell r="G2103">
            <v>135.81</v>
          </cell>
        </row>
        <row r="2104">
          <cell r="F2104" t="str">
            <v>TOTAL GERAL S/ BDI R$</v>
          </cell>
          <cell r="G2104">
            <v>108.65</v>
          </cell>
        </row>
        <row r="2106">
          <cell r="A2106" t="str">
            <v>3.28.b</v>
          </cell>
          <cell r="C2106" t="str">
            <v>60 x 60 x 60cm, tampa simples</v>
          </cell>
          <cell r="D2106" t="str">
            <v>un</v>
          </cell>
          <cell r="G2106">
            <v>182.53</v>
          </cell>
        </row>
        <row r="2107">
          <cell r="B2107" t="str">
            <v>COMPOSIÇÃO</v>
          </cell>
          <cell r="C2107" t="str">
            <v>60 x 60 x 60cm, tampa simples</v>
          </cell>
        </row>
        <row r="2108">
          <cell r="B2108" t="str">
            <v>UNIDADE</v>
          </cell>
          <cell r="C2108" t="str">
            <v>un</v>
          </cell>
        </row>
        <row r="2109">
          <cell r="B2109" t="str">
            <v>CÓDIGO</v>
          </cell>
          <cell r="C2109" t="str">
            <v>3.28.b</v>
          </cell>
        </row>
        <row r="2110">
          <cell r="B2110" t="str">
            <v>AUTOR</v>
          </cell>
          <cell r="C2110" t="str">
            <v>HÉLIO DELGÁDO</v>
          </cell>
        </row>
        <row r="2111">
          <cell r="B2111" t="str">
            <v>ULT ATUAL</v>
          </cell>
          <cell r="C2111" t="str">
            <v>14/03/2016 (SEINFRA) E OUT/2016 (PREFEITURA)</v>
          </cell>
        </row>
        <row r="2112">
          <cell r="B2112" t="str">
            <v>TABELA</v>
          </cell>
          <cell r="C2112" t="str">
            <v>SEINFRA V024.1 (DESONERADA)/PREFEITURA DE CANINDÉ  </v>
          </cell>
        </row>
        <row r="2114">
          <cell r="B2114" t="str">
            <v>Código</v>
          </cell>
          <cell r="C2114" t="str">
            <v>Descrição</v>
          </cell>
          <cell r="D2114" t="str">
            <v>Unidade</v>
          </cell>
          <cell r="E2114" t="str">
            <v>Coeficiente</v>
          </cell>
          <cell r="F2114" t="str">
            <v>Preço</v>
          </cell>
          <cell r="G2114" t="str">
            <v>Total</v>
          </cell>
        </row>
        <row r="2115">
          <cell r="B2115" t="str">
            <v>MAO DE OBRA</v>
          </cell>
        </row>
        <row r="2116">
          <cell r="B2116" t="str">
            <v>I0042</v>
          </cell>
          <cell r="C2116" t="str">
            <v>AUXILIAR DE ELETRICISTA</v>
          </cell>
          <cell r="D2116" t="str">
            <v>H</v>
          </cell>
          <cell r="E2116">
            <v>0.42</v>
          </cell>
          <cell r="F2116">
            <v>5.6</v>
          </cell>
          <cell r="G2116">
            <v>2.35</v>
          </cell>
        </row>
        <row r="2117">
          <cell r="B2117" t="str">
            <v>I2312</v>
          </cell>
          <cell r="C2117" t="str">
            <v>ELETRICISTA</v>
          </cell>
          <cell r="D2117" t="str">
            <v>H</v>
          </cell>
          <cell r="E2117">
            <v>0.42</v>
          </cell>
          <cell r="F2117">
            <v>7.2</v>
          </cell>
          <cell r="G2117">
            <v>3.02</v>
          </cell>
        </row>
        <row r="2118">
          <cell r="B2118" t="str">
            <v>GRATIFICAÇÃO DE FUNÇÃO (ELETRICISTA MOTORISTA) DE 10% EM R$</v>
          </cell>
          <cell r="G2118">
            <v>0.30200000000000005</v>
          </cell>
        </row>
        <row r="2119">
          <cell r="B2119" t="str">
            <v>TOTAL MAO DE OBRA R$</v>
          </cell>
          <cell r="G2119">
            <v>5.67</v>
          </cell>
        </row>
        <row r="2120">
          <cell r="B2120" t="str">
            <v>MATERIAIS</v>
          </cell>
        </row>
        <row r="2121">
          <cell r="B2121" t="str">
            <v>INSUMO PMC-0019</v>
          </cell>
          <cell r="C2121" t="str">
            <v>CX PSG CONC 600X600X600MM     </v>
          </cell>
          <cell r="D2121" t="str">
            <v>UN</v>
          </cell>
          <cell r="E2121">
            <v>1</v>
          </cell>
          <cell r="F2121">
            <v>128.2</v>
          </cell>
          <cell r="G2121">
            <v>128.2</v>
          </cell>
        </row>
        <row r="2123">
          <cell r="B2123" t="str">
            <v>TOTAL MATERIAIS R$</v>
          </cell>
          <cell r="G2123">
            <v>128.2</v>
          </cell>
        </row>
        <row r="2124">
          <cell r="B2124" t="str">
            <v>EQUIPAMENTOS (CUSTO HORÁRIO)</v>
          </cell>
        </row>
        <row r="2125">
          <cell r="B2125" t="str">
            <v>COMPOSIÇÃO PMC-001</v>
          </cell>
          <cell r="C2125" t="str">
            <v>VEÍCULO COM UM CESTO AÉREO SIMPLES ISOLADO COM ALCANCE ATÉ 13 METROS E PORTA ESCADA, MONTADO SOBRE CAMINHÃO DE CARROCERIA (CHP)</v>
          </cell>
          <cell r="D2125" t="str">
            <v>CHP</v>
          </cell>
          <cell r="E2125">
            <v>0.42</v>
          </cell>
          <cell r="F2125">
            <v>100.06</v>
          </cell>
          <cell r="G2125">
            <v>42.03</v>
          </cell>
        </row>
        <row r="2126">
          <cell r="B2126" t="str">
            <v>TOTAL EQUIPAMENTOS (CUSTO HORÁRIO) R$</v>
          </cell>
          <cell r="G2126">
            <v>42.03</v>
          </cell>
        </row>
        <row r="2127">
          <cell r="B2127" t="str">
            <v>SERVIÇOS</v>
          </cell>
        </row>
        <row r="2131">
          <cell r="B2131" t="str">
            <v>TOTAL SERVIÇOS R$</v>
          </cell>
          <cell r="G2131">
            <v>0</v>
          </cell>
        </row>
        <row r="2133">
          <cell r="F2133" t="str">
            <v>TOTAL SIMPLES R$</v>
          </cell>
          <cell r="G2133">
            <v>175.89999999999998</v>
          </cell>
        </row>
        <row r="2134">
          <cell r="F2134" t="str">
            <v>ENCARGOS SOCIAIS DE 117,01% R$</v>
          </cell>
          <cell r="G2134">
            <v>6.63</v>
          </cell>
        </row>
        <row r="2135">
          <cell r="F2135" t="str">
            <v>BDI R$</v>
          </cell>
          <cell r="G2135">
            <v>45.63</v>
          </cell>
        </row>
        <row r="2136">
          <cell r="F2136" t="str">
            <v>TOTAL GERAL C/ BDI R$</v>
          </cell>
          <cell r="G2136">
            <v>228.16</v>
          </cell>
        </row>
        <row r="2137">
          <cell r="F2137" t="str">
            <v>TOTAL GERAL S/ BDI R$</v>
          </cell>
          <cell r="G2137">
            <v>182.53</v>
          </cell>
        </row>
        <row r="2139">
          <cell r="A2139" t="str">
            <v>3.29.a</v>
          </cell>
          <cell r="C2139" t="str">
            <v>2"</v>
          </cell>
          <cell r="D2139" t="str">
            <v>m</v>
          </cell>
          <cell r="G2139">
            <v>9.66</v>
          </cell>
        </row>
        <row r="2140">
          <cell r="B2140" t="str">
            <v>COMPOSIÇÃO</v>
          </cell>
          <cell r="C2140" t="str">
            <v>2"</v>
          </cell>
        </row>
        <row r="2141">
          <cell r="B2141" t="str">
            <v>UNIDADE</v>
          </cell>
          <cell r="C2141" t="str">
            <v>m</v>
          </cell>
        </row>
        <row r="2142">
          <cell r="B2142" t="str">
            <v>CÓDIGO</v>
          </cell>
          <cell r="C2142" t="str">
            <v>3.29.a</v>
          </cell>
        </row>
        <row r="2143">
          <cell r="B2143" t="str">
            <v>AUTOR</v>
          </cell>
          <cell r="C2143" t="str">
            <v>HÉLIO DELGÁDO</v>
          </cell>
        </row>
        <row r="2144">
          <cell r="B2144" t="str">
            <v>ULT ATUAL</v>
          </cell>
          <cell r="C2144" t="str">
            <v>14/03/2016 (SEINFRA) E OUT/2016 (PREFEITURA)</v>
          </cell>
        </row>
        <row r="2145">
          <cell r="B2145" t="str">
            <v>TABELA</v>
          </cell>
          <cell r="C2145" t="str">
            <v>SEINFRA V024.1 (DESONERADA)/PREFEITURA DE CANINDÉ  </v>
          </cell>
        </row>
        <row r="2147">
          <cell r="B2147" t="str">
            <v>Código</v>
          </cell>
          <cell r="C2147" t="str">
            <v>Descrição</v>
          </cell>
          <cell r="D2147" t="str">
            <v>Unidade</v>
          </cell>
          <cell r="E2147" t="str">
            <v>Coeficiente</v>
          </cell>
          <cell r="F2147" t="str">
            <v>Preço</v>
          </cell>
          <cell r="G2147" t="str">
            <v>Total</v>
          </cell>
        </row>
        <row r="2148">
          <cell r="B2148" t="str">
            <v>MAO DE OBRA</v>
          </cell>
        </row>
        <row r="2149">
          <cell r="B2149" t="str">
            <v>I0042</v>
          </cell>
          <cell r="C2149" t="str">
            <v>AUXILIAR DE ELETRICISTA</v>
          </cell>
          <cell r="D2149" t="str">
            <v>H</v>
          </cell>
          <cell r="E2149">
            <v>0.03</v>
          </cell>
          <cell r="F2149">
            <v>5.6</v>
          </cell>
          <cell r="G2149">
            <v>0.17</v>
          </cell>
        </row>
        <row r="2150">
          <cell r="B2150" t="str">
            <v>I2312</v>
          </cell>
          <cell r="C2150" t="str">
            <v>ELETRICISTA</v>
          </cell>
          <cell r="D2150" t="str">
            <v>H</v>
          </cell>
          <cell r="E2150">
            <v>0.03</v>
          </cell>
          <cell r="F2150">
            <v>7.2</v>
          </cell>
          <cell r="G2150">
            <v>0.22</v>
          </cell>
        </row>
        <row r="2151">
          <cell r="B2151" t="str">
            <v>GRATIFICAÇÃO DE FUNÇÃO (ELETRICISTA MOTORISTA) DE 10% EM R$</v>
          </cell>
          <cell r="G2151">
            <v>0.022000000000000002</v>
          </cell>
        </row>
        <row r="2152">
          <cell r="B2152" t="str">
            <v>TOTAL MAO DE OBRA R$</v>
          </cell>
          <cell r="G2152">
            <v>0.41</v>
          </cell>
        </row>
        <row r="2153">
          <cell r="B2153" t="str">
            <v>MATERIAIS</v>
          </cell>
        </row>
        <row r="2154">
          <cell r="B2154" t="str">
            <v>I6688</v>
          </cell>
          <cell r="C2154" t="str">
            <v>DUTO FLEXIVEL EM PEAD - D=63mm (2"), C/CONEXÕES</v>
          </cell>
          <cell r="D2154" t="str">
            <v>MT</v>
          </cell>
          <cell r="E2154">
            <v>1</v>
          </cell>
          <cell r="F2154">
            <v>5.77</v>
          </cell>
          <cell r="G2154">
            <v>5.77</v>
          </cell>
        </row>
        <row r="2156">
          <cell r="B2156" t="str">
            <v>TOTAL MATERIAIS R$</v>
          </cell>
          <cell r="G2156">
            <v>5.77</v>
          </cell>
        </row>
        <row r="2157">
          <cell r="B2157" t="str">
            <v>EQUIPAMENTOS (CUSTO HORÁRIO)</v>
          </cell>
        </row>
        <row r="2158">
          <cell r="B2158" t="str">
            <v>COMPOSIÇÃO PMC-001</v>
          </cell>
          <cell r="C2158" t="str">
            <v>VEÍCULO COM UM CESTO AÉREO SIMPLES ISOLADO COM ALCANCE ATÉ 13 METROS E PORTA ESCADA, MONTADO SOBRE CAMINHÃO DE CARROCERIA (CHP)</v>
          </cell>
          <cell r="D2158" t="str">
            <v>CHP</v>
          </cell>
          <cell r="E2158">
            <v>0.03</v>
          </cell>
          <cell r="F2158">
            <v>100.06</v>
          </cell>
          <cell r="G2158">
            <v>3</v>
          </cell>
        </row>
        <row r="2159">
          <cell r="B2159" t="str">
            <v>TOTAL EQUIPAMENTOS (CUSTO HORÁRIO) R$</v>
          </cell>
          <cell r="G2159">
            <v>3</v>
          </cell>
        </row>
        <row r="2160">
          <cell r="B2160" t="str">
            <v>SERVIÇOS</v>
          </cell>
        </row>
        <row r="2164">
          <cell r="B2164" t="str">
            <v>TOTAL SERVIÇOS R$</v>
          </cell>
          <cell r="G2164">
            <v>0</v>
          </cell>
        </row>
        <row r="2166">
          <cell r="F2166" t="str">
            <v>TOTAL SIMPLES R$</v>
          </cell>
          <cell r="G2166">
            <v>9.18</v>
          </cell>
        </row>
        <row r="2167">
          <cell r="F2167" t="str">
            <v>ENCARGOS SOCIAIS DE 117,01% R$</v>
          </cell>
          <cell r="G2167">
            <v>0.48</v>
          </cell>
        </row>
        <row r="2168">
          <cell r="F2168" t="str">
            <v>BDI R$</v>
          </cell>
          <cell r="G2168">
            <v>2.42</v>
          </cell>
        </row>
        <row r="2169">
          <cell r="F2169" t="str">
            <v>TOTAL GERAL C/ BDI R$</v>
          </cell>
          <cell r="G2169">
            <v>12.08</v>
          </cell>
        </row>
        <row r="2170">
          <cell r="F2170" t="str">
            <v>TOTAL GERAL S/ BDI R$</v>
          </cell>
          <cell r="G2170">
            <v>9.66</v>
          </cell>
        </row>
        <row r="2172">
          <cell r="A2172" t="str">
            <v>3.29.b</v>
          </cell>
          <cell r="C2172" t="str">
            <v>4"</v>
          </cell>
          <cell r="D2172" t="str">
            <v>m</v>
          </cell>
          <cell r="G2172">
            <v>14.889999999999999</v>
          </cell>
        </row>
        <row r="2173">
          <cell r="B2173" t="str">
            <v>COMPOSIÇÃO</v>
          </cell>
          <cell r="C2173" t="str">
            <v>4"</v>
          </cell>
        </row>
        <row r="2174">
          <cell r="B2174" t="str">
            <v>UNIDADE</v>
          </cell>
          <cell r="C2174" t="str">
            <v>m</v>
          </cell>
        </row>
        <row r="2175">
          <cell r="B2175" t="str">
            <v>CÓDIGO</v>
          </cell>
          <cell r="C2175" t="str">
            <v>3.29.b</v>
          </cell>
        </row>
        <row r="2176">
          <cell r="B2176" t="str">
            <v>AUTOR</v>
          </cell>
          <cell r="C2176" t="str">
            <v>HÉLIO DELGÁDO</v>
          </cell>
        </row>
        <row r="2177">
          <cell r="B2177" t="str">
            <v>ULT ATUAL</v>
          </cell>
          <cell r="C2177" t="str">
            <v>14/03/2016 (SEINFRA) E OUT/2016 (PREFEITURA)</v>
          </cell>
        </row>
        <row r="2178">
          <cell r="B2178" t="str">
            <v>TABELA</v>
          </cell>
          <cell r="C2178" t="str">
            <v>SEINFRA V024.1 (DESONERADA)/PREFEITURA DE CANINDÉ  </v>
          </cell>
        </row>
        <row r="2180">
          <cell r="B2180" t="str">
            <v>Código</v>
          </cell>
          <cell r="C2180" t="str">
            <v>Descrição</v>
          </cell>
          <cell r="D2180" t="str">
            <v>Unidade</v>
          </cell>
          <cell r="E2180" t="str">
            <v>Coeficiente</v>
          </cell>
          <cell r="F2180" t="str">
            <v>Preço</v>
          </cell>
          <cell r="G2180" t="str">
            <v>Total</v>
          </cell>
        </row>
        <row r="2181">
          <cell r="B2181" t="str">
            <v>MAO DE OBRA</v>
          </cell>
        </row>
        <row r="2182">
          <cell r="B2182" t="str">
            <v>I0042</v>
          </cell>
          <cell r="C2182" t="str">
            <v>AUXILIAR DE ELETRICISTA</v>
          </cell>
          <cell r="D2182" t="str">
            <v>H</v>
          </cell>
          <cell r="E2182">
            <v>0.03</v>
          </cell>
          <cell r="F2182">
            <v>5.6</v>
          </cell>
          <cell r="G2182">
            <v>0.17</v>
          </cell>
        </row>
        <row r="2183">
          <cell r="B2183" t="str">
            <v>I2312</v>
          </cell>
          <cell r="C2183" t="str">
            <v>ELETRICISTA</v>
          </cell>
          <cell r="D2183" t="str">
            <v>H</v>
          </cell>
          <cell r="E2183">
            <v>0.03</v>
          </cell>
          <cell r="F2183">
            <v>7.2</v>
          </cell>
          <cell r="G2183">
            <v>0.22</v>
          </cell>
        </row>
        <row r="2184">
          <cell r="B2184" t="str">
            <v>GRATIFICAÇÃO DE FUNÇÃO (ELETRICISTA MOTORISTA) DE 10% EM R$</v>
          </cell>
          <cell r="G2184">
            <v>0.022000000000000002</v>
          </cell>
        </row>
        <row r="2185">
          <cell r="B2185" t="str">
            <v>TOTAL MAO DE OBRA R$</v>
          </cell>
          <cell r="G2185">
            <v>0.41</v>
          </cell>
        </row>
        <row r="2186">
          <cell r="B2186" t="str">
            <v>MATERIAIS</v>
          </cell>
        </row>
        <row r="2187">
          <cell r="B2187" t="str">
            <v>I6690</v>
          </cell>
          <cell r="C2187" t="str">
            <v>DUTO FLEXIVEL EM PEAD - D=110mm (4"), C/CONEXÕES</v>
          </cell>
          <cell r="D2187" t="str">
            <v>MT</v>
          </cell>
          <cell r="E2187">
            <v>1</v>
          </cell>
          <cell r="F2187">
            <v>11</v>
          </cell>
          <cell r="G2187">
            <v>11</v>
          </cell>
        </row>
        <row r="2189">
          <cell r="B2189" t="str">
            <v>TOTAL MATERIAIS R$</v>
          </cell>
          <cell r="G2189">
            <v>11</v>
          </cell>
        </row>
        <row r="2190">
          <cell r="B2190" t="str">
            <v>EQUIPAMENTOS (CUSTO HORÁRIO)</v>
          </cell>
        </row>
        <row r="2191">
          <cell r="B2191" t="str">
            <v>COMPOSIÇÃO PMC-001</v>
          </cell>
          <cell r="C2191" t="str">
            <v>VEÍCULO COM UM CESTO AÉREO SIMPLES ISOLADO COM ALCANCE ATÉ 13 METROS E PORTA ESCADA, MONTADO SOBRE CAMINHÃO DE CARROCERIA (CHP)</v>
          </cell>
          <cell r="D2191" t="str">
            <v>CHP</v>
          </cell>
          <cell r="E2191">
            <v>0.03</v>
          </cell>
          <cell r="F2191">
            <v>100.06</v>
          </cell>
          <cell r="G2191">
            <v>3</v>
          </cell>
        </row>
        <row r="2192">
          <cell r="B2192" t="str">
            <v>TOTAL EQUIPAMENTOS (CUSTO HORÁRIO) R$</v>
          </cell>
          <cell r="G2192">
            <v>3</v>
          </cell>
        </row>
        <row r="2193">
          <cell r="B2193" t="str">
            <v>SERVIÇOS</v>
          </cell>
        </row>
        <row r="2197">
          <cell r="B2197" t="str">
            <v>TOTAL SERVIÇOS R$</v>
          </cell>
          <cell r="G2197">
            <v>0</v>
          </cell>
        </row>
        <row r="2199">
          <cell r="F2199" t="str">
            <v>TOTAL SIMPLES R$</v>
          </cell>
          <cell r="G2199">
            <v>14.41</v>
          </cell>
        </row>
        <row r="2200">
          <cell r="F2200" t="str">
            <v>ENCARGOS SOCIAIS DE 117,01% R$</v>
          </cell>
          <cell r="G2200">
            <v>0.48</v>
          </cell>
        </row>
        <row r="2201">
          <cell r="F2201" t="str">
            <v>BDI R$</v>
          </cell>
          <cell r="G2201">
            <v>3.72</v>
          </cell>
        </row>
        <row r="2202">
          <cell r="F2202" t="str">
            <v>TOTAL GERAL C/ BDI R$</v>
          </cell>
          <cell r="G2202">
            <v>18.61</v>
          </cell>
        </row>
        <row r="2203">
          <cell r="F2203" t="str">
            <v>TOTAL GERAL S/ BDI R$</v>
          </cell>
          <cell r="G2203">
            <v>14.889999999999999</v>
          </cell>
        </row>
        <row r="2205">
          <cell r="A2205" t="str">
            <v>3.30.a</v>
          </cell>
          <cell r="C2205" t="str">
            <v>2"</v>
          </cell>
          <cell r="D2205" t="str">
            <v>m</v>
          </cell>
          <cell r="G2205">
            <v>37.04</v>
          </cell>
        </row>
        <row r="2206">
          <cell r="B2206" t="str">
            <v>COMPOSIÇÃO</v>
          </cell>
          <cell r="C2206" t="str">
            <v>2"</v>
          </cell>
        </row>
        <row r="2207">
          <cell r="B2207" t="str">
            <v>UNIDADE</v>
          </cell>
          <cell r="C2207" t="str">
            <v>m</v>
          </cell>
        </row>
        <row r="2208">
          <cell r="B2208" t="str">
            <v>CÓDIGO</v>
          </cell>
          <cell r="C2208" t="str">
            <v>3.30.a</v>
          </cell>
        </row>
        <row r="2209">
          <cell r="B2209" t="str">
            <v>AUTOR</v>
          </cell>
          <cell r="C2209" t="str">
            <v>HÉLIO DELGÁDO</v>
          </cell>
        </row>
        <row r="2210">
          <cell r="B2210" t="str">
            <v>ULT ATUAL</v>
          </cell>
          <cell r="C2210" t="str">
            <v>14/03/2016 (SEINFRA) E OUT/2016 (PREFEITURA)</v>
          </cell>
        </row>
        <row r="2211">
          <cell r="B2211" t="str">
            <v>TABELA</v>
          </cell>
          <cell r="C2211" t="str">
            <v>SEINFRA V024.1 (DESONERADA)/PREFEITURA DE CANINDÉ  </v>
          </cell>
        </row>
        <row r="2213">
          <cell r="B2213" t="str">
            <v>Código</v>
          </cell>
          <cell r="C2213" t="str">
            <v>Descrição</v>
          </cell>
          <cell r="D2213" t="str">
            <v>Unidade</v>
          </cell>
          <cell r="E2213" t="str">
            <v>Coeficiente</v>
          </cell>
          <cell r="F2213" t="str">
            <v>Preço</v>
          </cell>
          <cell r="G2213" t="str">
            <v>Total</v>
          </cell>
        </row>
        <row r="2214">
          <cell r="B2214" t="str">
            <v>MAO DE OBRA</v>
          </cell>
        </row>
        <row r="2215">
          <cell r="B2215" t="str">
            <v>I0042</v>
          </cell>
          <cell r="C2215" t="str">
            <v>AUXILIAR DE ELETRICISTA</v>
          </cell>
          <cell r="D2215" t="str">
            <v>H</v>
          </cell>
          <cell r="E2215">
            <v>0.13</v>
          </cell>
          <cell r="F2215">
            <v>5.6</v>
          </cell>
          <cell r="G2215">
            <v>0.73</v>
          </cell>
        </row>
        <row r="2216">
          <cell r="B2216" t="str">
            <v>I2312</v>
          </cell>
          <cell r="C2216" t="str">
            <v>ELETRICISTA</v>
          </cell>
          <cell r="D2216" t="str">
            <v>H</v>
          </cell>
          <cell r="E2216">
            <v>0.13</v>
          </cell>
          <cell r="F2216">
            <v>7.2</v>
          </cell>
          <cell r="G2216">
            <v>0.94</v>
          </cell>
        </row>
        <row r="2217">
          <cell r="B2217" t="str">
            <v>GRATIFICAÇÃO DE FUNÇÃO (ELETRICISTA MOTORISTA) DE 10% EM R$</v>
          </cell>
          <cell r="G2217">
            <v>0.094</v>
          </cell>
        </row>
        <row r="2218">
          <cell r="B2218" t="str">
            <v>TOTAL MAO DE OBRA R$</v>
          </cell>
          <cell r="G2218">
            <v>1.76</v>
          </cell>
        </row>
        <row r="2219">
          <cell r="B2219" t="str">
            <v>MATERIAIS</v>
          </cell>
        </row>
        <row r="2220">
          <cell r="B2220">
            <v>21134</v>
          </cell>
          <cell r="C2220" t="str">
            <v>ELETRODUTO FERRO GALV OU ZINCADO ELETROLIT SEMI-PESADO PAREDE 1,20MM - 2" NBR 13057</v>
          </cell>
          <cell r="D2220" t="str">
            <v>M</v>
          </cell>
          <cell r="E2220">
            <v>1</v>
          </cell>
          <cell r="F2220">
            <v>20.21</v>
          </cell>
          <cell r="G2220">
            <v>20.21</v>
          </cell>
        </row>
        <row r="2222">
          <cell r="B2222" t="str">
            <v>TOTAL MATERIAIS R$</v>
          </cell>
          <cell r="G2222">
            <v>20.21</v>
          </cell>
        </row>
        <row r="2223">
          <cell r="B2223" t="str">
            <v>EQUIPAMENTOS (CUSTO HORÁRIO)</v>
          </cell>
        </row>
        <row r="2224">
          <cell r="B2224" t="str">
            <v>COMPOSIÇÃO PMC-001</v>
          </cell>
          <cell r="C2224" t="str">
            <v>VEÍCULO COM UM CESTO AÉREO SIMPLES ISOLADO COM ALCANCE ATÉ 13 METROS E PORTA ESCADA, MONTADO SOBRE CAMINHÃO DE CARROCERIA (CHP)</v>
          </cell>
          <cell r="D2224" t="str">
            <v>CHP</v>
          </cell>
          <cell r="E2224">
            <v>0.13</v>
          </cell>
          <cell r="F2224">
            <v>100.06</v>
          </cell>
          <cell r="G2224">
            <v>13.01</v>
          </cell>
        </row>
        <row r="2225">
          <cell r="B2225" t="str">
            <v>TOTAL EQUIPAMENTOS (CUSTO HORÁRIO) R$</v>
          </cell>
          <cell r="G2225">
            <v>13.01</v>
          </cell>
        </row>
        <row r="2226">
          <cell r="B2226" t="str">
            <v>SERVIÇOS</v>
          </cell>
        </row>
        <row r="2230">
          <cell r="B2230" t="str">
            <v>TOTAL SERVIÇOS R$</v>
          </cell>
          <cell r="G2230">
            <v>0</v>
          </cell>
        </row>
        <row r="2232">
          <cell r="F2232" t="str">
            <v>TOTAL SIMPLES R$</v>
          </cell>
          <cell r="G2232">
            <v>34.980000000000004</v>
          </cell>
        </row>
        <row r="2233">
          <cell r="F2233" t="str">
            <v>ENCARGOS SOCIAIS DE 117,01% R$</v>
          </cell>
          <cell r="G2233">
            <v>2.06</v>
          </cell>
        </row>
        <row r="2234">
          <cell r="F2234" t="str">
            <v>BDI R$</v>
          </cell>
          <cell r="G2234">
            <v>9.26</v>
          </cell>
        </row>
        <row r="2235">
          <cell r="F2235" t="str">
            <v>TOTAL GERAL C/ BDI R$</v>
          </cell>
          <cell r="G2235">
            <v>46.3</v>
          </cell>
        </row>
        <row r="2236">
          <cell r="F2236" t="str">
            <v>TOTAL GERAL S/ BDI R$</v>
          </cell>
          <cell r="G2236">
            <v>37.04</v>
          </cell>
        </row>
        <row r="2238">
          <cell r="A2238" t="str">
            <v>3.31.a</v>
          </cell>
          <cell r="C2238" t="str">
            <v>1"</v>
          </cell>
          <cell r="D2238" t="str">
            <v>m</v>
          </cell>
          <cell r="G2238">
            <v>8.14</v>
          </cell>
        </row>
        <row r="2239">
          <cell r="B2239" t="str">
            <v>COMPOSIÇÃO</v>
          </cell>
          <cell r="C2239" t="str">
            <v>1"</v>
          </cell>
        </row>
        <row r="2240">
          <cell r="B2240" t="str">
            <v>UNIDADE</v>
          </cell>
          <cell r="C2240" t="str">
            <v>m</v>
          </cell>
        </row>
        <row r="2241">
          <cell r="B2241" t="str">
            <v>CÓDIGO</v>
          </cell>
          <cell r="C2241" t="str">
            <v>3.31.a</v>
          </cell>
        </row>
        <row r="2242">
          <cell r="B2242" t="str">
            <v>AUTOR</v>
          </cell>
          <cell r="C2242" t="str">
            <v>HÉLIO DELGÁDO</v>
          </cell>
        </row>
        <row r="2243">
          <cell r="B2243" t="str">
            <v>ULT ATUAL</v>
          </cell>
          <cell r="C2243" t="str">
            <v>14/03/2016 (SEINFRA) E OUT/2016 (PREFEITURA)</v>
          </cell>
        </row>
        <row r="2244">
          <cell r="B2244" t="str">
            <v>TABELA</v>
          </cell>
          <cell r="C2244" t="str">
            <v>SEINFRA V024.1 (DESONERADA)/PREFEITURA DE CANINDÉ  </v>
          </cell>
        </row>
        <row r="2246">
          <cell r="B2246" t="str">
            <v>Código</v>
          </cell>
          <cell r="C2246" t="str">
            <v>Descrição</v>
          </cell>
          <cell r="D2246" t="str">
            <v>Unidade</v>
          </cell>
          <cell r="E2246" t="str">
            <v>Coeficiente</v>
          </cell>
          <cell r="F2246" t="str">
            <v>Preço</v>
          </cell>
          <cell r="G2246" t="str">
            <v>Total</v>
          </cell>
        </row>
        <row r="2247">
          <cell r="B2247" t="str">
            <v>MAO DE OBRA</v>
          </cell>
        </row>
        <row r="2248">
          <cell r="B2248" t="str">
            <v>I0042</v>
          </cell>
          <cell r="C2248" t="str">
            <v>AUXILIAR DE ELETRICISTA</v>
          </cell>
          <cell r="D2248" t="str">
            <v>H</v>
          </cell>
          <cell r="E2248">
            <v>0.03</v>
          </cell>
          <cell r="F2248">
            <v>5.6</v>
          </cell>
          <cell r="G2248">
            <v>0.17</v>
          </cell>
        </row>
        <row r="2249">
          <cell r="B2249" t="str">
            <v>I2312</v>
          </cell>
          <cell r="C2249" t="str">
            <v>ELETRICISTA</v>
          </cell>
          <cell r="D2249" t="str">
            <v>H</v>
          </cell>
          <cell r="E2249">
            <v>0.03</v>
          </cell>
          <cell r="F2249">
            <v>7.2</v>
          </cell>
          <cell r="G2249">
            <v>0.22</v>
          </cell>
        </row>
        <row r="2250">
          <cell r="B2250" t="str">
            <v>GRATIFICAÇÃO DE FUNÇÃO (ELETRICISTA MOTORISTA) DE 10% EM R$</v>
          </cell>
          <cell r="G2250">
            <v>0.022000000000000002</v>
          </cell>
        </row>
        <row r="2251">
          <cell r="B2251" t="str">
            <v>TOTAL MAO DE OBRA R$</v>
          </cell>
          <cell r="G2251">
            <v>0.41</v>
          </cell>
        </row>
        <row r="2252">
          <cell r="B2252" t="str">
            <v>MATERIAIS</v>
          </cell>
        </row>
        <row r="2253">
          <cell r="B2253" t="str">
            <v>I1070</v>
          </cell>
          <cell r="C2253" t="str">
            <v>ELETRODUTO DE PVC RIGIDO 1''</v>
          </cell>
          <cell r="D2253" t="str">
            <v>MT</v>
          </cell>
          <cell r="E2253">
            <v>1</v>
          </cell>
          <cell r="F2253">
            <v>4.25</v>
          </cell>
          <cell r="G2253">
            <v>4.25</v>
          </cell>
        </row>
        <row r="2255">
          <cell r="B2255" t="str">
            <v>TOTAL MATERIAIS R$</v>
          </cell>
          <cell r="G2255">
            <v>4.25</v>
          </cell>
        </row>
        <row r="2256">
          <cell r="B2256" t="str">
            <v>EQUIPAMENTOS (CUSTO HORÁRIO)</v>
          </cell>
        </row>
        <row r="2257">
          <cell r="B2257" t="str">
            <v>COMPOSIÇÃO PMC-001</v>
          </cell>
          <cell r="C2257" t="str">
            <v>VEÍCULO COM UM CESTO AÉREO SIMPLES ISOLADO COM ALCANCE ATÉ 13 METROS E PORTA ESCADA, MONTADO SOBRE CAMINHÃO DE CARROCERIA (CHP)</v>
          </cell>
          <cell r="D2257" t="str">
            <v>CHP</v>
          </cell>
          <cell r="E2257">
            <v>0.03</v>
          </cell>
          <cell r="F2257">
            <v>100.06</v>
          </cell>
          <cell r="G2257">
            <v>3</v>
          </cell>
        </row>
        <row r="2258">
          <cell r="B2258" t="str">
            <v>TOTAL EQUIPAMENTOS (CUSTO HORÁRIO) R$</v>
          </cell>
          <cell r="G2258">
            <v>3</v>
          </cell>
        </row>
        <row r="2259">
          <cell r="B2259" t="str">
            <v>SERVIÇOS</v>
          </cell>
        </row>
        <row r="2263">
          <cell r="B2263" t="str">
            <v>TOTAL SERVIÇOS R$</v>
          </cell>
          <cell r="G2263">
            <v>0</v>
          </cell>
        </row>
        <row r="2265">
          <cell r="F2265" t="str">
            <v>TOTAL SIMPLES R$</v>
          </cell>
          <cell r="G2265">
            <v>7.66</v>
          </cell>
        </row>
        <row r="2266">
          <cell r="F2266" t="str">
            <v>ENCARGOS SOCIAIS DE 117,01% R$</v>
          </cell>
          <cell r="G2266">
            <v>0.48</v>
          </cell>
        </row>
        <row r="2267">
          <cell r="F2267" t="str">
            <v>BDI R$</v>
          </cell>
          <cell r="G2267">
            <v>2.04</v>
          </cell>
        </row>
        <row r="2268">
          <cell r="F2268" t="str">
            <v>TOTAL GERAL C/ BDI R$</v>
          </cell>
          <cell r="G2268">
            <v>10.18</v>
          </cell>
        </row>
        <row r="2269">
          <cell r="F2269" t="str">
            <v>TOTAL GERAL S/ BDI R$</v>
          </cell>
          <cell r="G2269">
            <v>8.14</v>
          </cell>
        </row>
        <row r="2271">
          <cell r="A2271" t="str">
            <v>3.31.b</v>
          </cell>
          <cell r="C2271" t="str">
            <v>2"</v>
          </cell>
          <cell r="D2271" t="str">
            <v>m</v>
          </cell>
          <cell r="G2271">
            <v>14.020000000000001</v>
          </cell>
        </row>
        <row r="2272">
          <cell r="B2272" t="str">
            <v>COMPOSIÇÃO</v>
          </cell>
          <cell r="C2272" t="str">
            <v>2"</v>
          </cell>
        </row>
        <row r="2273">
          <cell r="B2273" t="str">
            <v>UNIDADE</v>
          </cell>
          <cell r="C2273" t="str">
            <v>m</v>
          </cell>
        </row>
        <row r="2274">
          <cell r="B2274" t="str">
            <v>CÓDIGO</v>
          </cell>
          <cell r="C2274" t="str">
            <v>3.31.b</v>
          </cell>
        </row>
        <row r="2275">
          <cell r="B2275" t="str">
            <v>AUTOR</v>
          </cell>
          <cell r="C2275" t="str">
            <v>HÉLIO DELGÁDO</v>
          </cell>
        </row>
        <row r="2276">
          <cell r="B2276" t="str">
            <v>ULT ATUAL</v>
          </cell>
          <cell r="C2276" t="str">
            <v>14/03/2016 (SEINFRA) E OUT/2016 (PREFEITURA)</v>
          </cell>
        </row>
        <row r="2277">
          <cell r="B2277" t="str">
            <v>TABELA</v>
          </cell>
          <cell r="C2277" t="str">
            <v>SEINFRA V024.1 (DESONERADA)/PREFEITURA DE CANINDÉ  </v>
          </cell>
        </row>
        <row r="2279">
          <cell r="B2279" t="str">
            <v>Código</v>
          </cell>
          <cell r="C2279" t="str">
            <v>Descrição</v>
          </cell>
          <cell r="D2279" t="str">
            <v>Unidade</v>
          </cell>
          <cell r="E2279" t="str">
            <v>Coeficiente</v>
          </cell>
          <cell r="F2279" t="str">
            <v>Preço</v>
          </cell>
          <cell r="G2279" t="str">
            <v>Total</v>
          </cell>
        </row>
        <row r="2280">
          <cell r="B2280" t="str">
            <v>MAO DE OBRA</v>
          </cell>
        </row>
        <row r="2281">
          <cell r="B2281" t="str">
            <v>I0042</v>
          </cell>
          <cell r="C2281" t="str">
            <v>AUXILIAR DE ELETRICISTA</v>
          </cell>
          <cell r="D2281" t="str">
            <v>H</v>
          </cell>
          <cell r="E2281">
            <v>0.03</v>
          </cell>
          <cell r="F2281">
            <v>5.6</v>
          </cell>
          <cell r="G2281">
            <v>0.17</v>
          </cell>
        </row>
        <row r="2282">
          <cell r="B2282" t="str">
            <v>I2312</v>
          </cell>
          <cell r="C2282" t="str">
            <v>ELETRICISTA</v>
          </cell>
          <cell r="D2282" t="str">
            <v>H</v>
          </cell>
          <cell r="E2282">
            <v>0.03</v>
          </cell>
          <cell r="F2282">
            <v>7.2</v>
          </cell>
          <cell r="G2282">
            <v>0.22</v>
          </cell>
        </row>
        <row r="2283">
          <cell r="B2283" t="str">
            <v>GRATIFICAÇÃO DE FUNÇÃO (ELETRICISTA MOTORISTA) DE 10% EM R$</v>
          </cell>
          <cell r="G2283">
            <v>0.022000000000000002</v>
          </cell>
        </row>
        <row r="2284">
          <cell r="B2284" t="str">
            <v>TOTAL MAO DE OBRA R$</v>
          </cell>
          <cell r="G2284">
            <v>0.41</v>
          </cell>
        </row>
        <row r="2285">
          <cell r="B2285" t="str">
            <v>MATERIAIS</v>
          </cell>
        </row>
        <row r="2286">
          <cell r="B2286" t="str">
            <v>I1073</v>
          </cell>
          <cell r="C2286" t="str">
            <v>ELETRODUTO DE PVC RIGIDO 2''</v>
          </cell>
          <cell r="D2286" t="str">
            <v>MT</v>
          </cell>
          <cell r="E2286">
            <v>1</v>
          </cell>
          <cell r="F2286">
            <v>10.13</v>
          </cell>
          <cell r="G2286">
            <v>10.13</v>
          </cell>
        </row>
        <row r="2288">
          <cell r="B2288" t="str">
            <v>TOTAL MATERIAIS R$</v>
          </cell>
          <cell r="G2288">
            <v>10.13</v>
          </cell>
        </row>
        <row r="2289">
          <cell r="B2289" t="str">
            <v>EQUIPAMENTOS (CUSTO HORÁRIO)</v>
          </cell>
        </row>
        <row r="2290">
          <cell r="B2290" t="str">
            <v>COMPOSIÇÃO PMC-001</v>
          </cell>
          <cell r="C2290" t="str">
            <v>VEÍCULO COM UM CESTO AÉREO SIMPLES ISOLADO COM ALCANCE ATÉ 13 METROS E PORTA ESCADA, MONTADO SOBRE CAMINHÃO DE CARROCERIA (CHP)</v>
          </cell>
          <cell r="D2290" t="str">
            <v>CHP</v>
          </cell>
          <cell r="E2290">
            <v>0.03</v>
          </cell>
          <cell r="F2290">
            <v>100.06</v>
          </cell>
          <cell r="G2290">
            <v>3</v>
          </cell>
        </row>
        <row r="2291">
          <cell r="B2291" t="str">
            <v>TOTAL EQUIPAMENTOS (CUSTO HORÁRIO) R$</v>
          </cell>
          <cell r="G2291">
            <v>3</v>
          </cell>
        </row>
        <row r="2292">
          <cell r="B2292" t="str">
            <v>SERVIÇOS</v>
          </cell>
        </row>
        <row r="2296">
          <cell r="B2296" t="str">
            <v>TOTAL SERVIÇOS R$</v>
          </cell>
          <cell r="G2296">
            <v>0</v>
          </cell>
        </row>
        <row r="2298">
          <cell r="F2298" t="str">
            <v>TOTAL SIMPLES R$</v>
          </cell>
          <cell r="G2298">
            <v>13.540000000000001</v>
          </cell>
        </row>
        <row r="2299">
          <cell r="F2299" t="str">
            <v>ENCARGOS SOCIAIS DE 117,01% R$</v>
          </cell>
          <cell r="G2299">
            <v>0.48</v>
          </cell>
        </row>
        <row r="2300">
          <cell r="F2300" t="str">
            <v>BDI R$</v>
          </cell>
          <cell r="G2300">
            <v>3.51</v>
          </cell>
        </row>
        <row r="2301">
          <cell r="F2301" t="str">
            <v>TOTAL GERAL C/ BDI R$</v>
          </cell>
          <cell r="G2301">
            <v>17.53</v>
          </cell>
        </row>
        <row r="2302">
          <cell r="F2302" t="str">
            <v>TOTAL GERAL S/ BDI R$</v>
          </cell>
          <cell r="G2302">
            <v>14.020000000000001</v>
          </cell>
        </row>
        <row r="2304">
          <cell r="A2304" t="str">
            <v>3.31.c</v>
          </cell>
          <cell r="C2304" t="str">
            <v>4"</v>
          </cell>
          <cell r="D2304" t="str">
            <v>m</v>
          </cell>
          <cell r="G2304">
            <v>42.92999999999999</v>
          </cell>
        </row>
        <row r="2305">
          <cell r="B2305" t="str">
            <v>COMPOSIÇÃO</v>
          </cell>
          <cell r="C2305" t="str">
            <v>4"</v>
          </cell>
        </row>
        <row r="2306">
          <cell r="B2306" t="str">
            <v>UNIDADE</v>
          </cell>
          <cell r="C2306" t="str">
            <v>m</v>
          </cell>
        </row>
        <row r="2307">
          <cell r="B2307" t="str">
            <v>CÓDIGO</v>
          </cell>
          <cell r="C2307" t="str">
            <v>3.31.c</v>
          </cell>
        </row>
        <row r="2308">
          <cell r="B2308" t="str">
            <v>AUTOR</v>
          </cell>
          <cell r="C2308" t="str">
            <v>HÉLIO DELGÁDO</v>
          </cell>
        </row>
        <row r="2309">
          <cell r="B2309" t="str">
            <v>ULT ATUAL</v>
          </cell>
          <cell r="C2309" t="str">
            <v>14/03/2016 (SEINFRA) E OUT/2016 (PREFEITURA)</v>
          </cell>
        </row>
        <row r="2310">
          <cell r="B2310" t="str">
            <v>TABELA</v>
          </cell>
          <cell r="C2310" t="str">
            <v>SEINFRA V024.1 (DESONERADA)/PREFEITURA DE CANINDÉ  </v>
          </cell>
        </row>
        <row r="2312">
          <cell r="B2312" t="str">
            <v>Código</v>
          </cell>
          <cell r="C2312" t="str">
            <v>Descrição</v>
          </cell>
          <cell r="D2312" t="str">
            <v>Unidade</v>
          </cell>
          <cell r="E2312" t="str">
            <v>Coeficiente</v>
          </cell>
          <cell r="F2312" t="str">
            <v>Preço</v>
          </cell>
          <cell r="G2312" t="str">
            <v>Total</v>
          </cell>
        </row>
        <row r="2313">
          <cell r="B2313" t="str">
            <v>MAO DE OBRA</v>
          </cell>
        </row>
        <row r="2314">
          <cell r="B2314" t="str">
            <v>I0042</v>
          </cell>
          <cell r="C2314" t="str">
            <v>AUXILIAR DE ELETRICISTA</v>
          </cell>
          <cell r="D2314" t="str">
            <v>H</v>
          </cell>
          <cell r="E2314">
            <v>0.03</v>
          </cell>
          <cell r="F2314">
            <v>5.6</v>
          </cell>
          <cell r="G2314">
            <v>0.17</v>
          </cell>
        </row>
        <row r="2315">
          <cell r="B2315" t="str">
            <v>I2312</v>
          </cell>
          <cell r="C2315" t="str">
            <v>ELETRICISTA</v>
          </cell>
          <cell r="D2315" t="str">
            <v>H</v>
          </cell>
          <cell r="E2315">
            <v>0.03</v>
          </cell>
          <cell r="F2315">
            <v>7.2</v>
          </cell>
          <cell r="G2315">
            <v>0.22</v>
          </cell>
        </row>
        <row r="2316">
          <cell r="B2316" t="str">
            <v>GRATIFICAÇÃO DE FUNÇÃO (ELETRICISTA MOTORISTA) DE 10% EM R$</v>
          </cell>
          <cell r="G2316">
            <v>0.022000000000000002</v>
          </cell>
        </row>
        <row r="2317">
          <cell r="B2317" t="str">
            <v>TOTAL MAO DE OBRA R$</v>
          </cell>
          <cell r="G2317">
            <v>0.41</v>
          </cell>
        </row>
        <row r="2318">
          <cell r="B2318" t="str">
            <v>MATERIAIS</v>
          </cell>
        </row>
        <row r="2319">
          <cell r="B2319" t="str">
            <v>I1076</v>
          </cell>
          <cell r="C2319" t="str">
            <v>ELETRODUTO DE PVC RIGIDO 4''</v>
          </cell>
          <cell r="D2319" t="str">
            <v>MT</v>
          </cell>
          <cell r="E2319">
            <v>1</v>
          </cell>
          <cell r="F2319">
            <v>39.04</v>
          </cell>
          <cell r="G2319">
            <v>39.04</v>
          </cell>
        </row>
        <row r="2321">
          <cell r="B2321" t="str">
            <v>TOTAL MATERIAIS R$</v>
          </cell>
          <cell r="G2321">
            <v>39.04</v>
          </cell>
        </row>
        <row r="2322">
          <cell r="B2322" t="str">
            <v>EQUIPAMENTOS (CUSTO HORÁRIO)</v>
          </cell>
        </row>
        <row r="2323">
          <cell r="B2323" t="str">
            <v>COMPOSIÇÃO PMC-001</v>
          </cell>
          <cell r="C2323" t="str">
            <v>VEÍCULO COM UM CESTO AÉREO SIMPLES ISOLADO COM ALCANCE ATÉ 13 METROS E PORTA ESCADA, MONTADO SOBRE CAMINHÃO DE CARROCERIA (CHP)</v>
          </cell>
          <cell r="D2323" t="str">
            <v>CHP</v>
          </cell>
          <cell r="E2323">
            <v>0.03</v>
          </cell>
          <cell r="F2323">
            <v>100.06</v>
          </cell>
          <cell r="G2323">
            <v>3</v>
          </cell>
        </row>
        <row r="2324">
          <cell r="B2324" t="str">
            <v>TOTAL EQUIPAMENTOS (CUSTO HORÁRIO) R$</v>
          </cell>
          <cell r="G2324">
            <v>3</v>
          </cell>
        </row>
        <row r="2325">
          <cell r="B2325" t="str">
            <v>SERVIÇOS</v>
          </cell>
        </row>
        <row r="2329">
          <cell r="B2329" t="str">
            <v>TOTAL SERVIÇOS R$</v>
          </cell>
          <cell r="G2329">
            <v>0</v>
          </cell>
        </row>
        <row r="2331">
          <cell r="F2331" t="str">
            <v>TOTAL SIMPLES R$</v>
          </cell>
          <cell r="G2331">
            <v>42.449999999999996</v>
          </cell>
        </row>
        <row r="2332">
          <cell r="F2332" t="str">
            <v>ENCARGOS SOCIAIS DE 117,01% R$</v>
          </cell>
          <cell r="G2332">
            <v>0.48</v>
          </cell>
        </row>
        <row r="2333">
          <cell r="F2333" t="str">
            <v>BDI R$</v>
          </cell>
          <cell r="G2333">
            <v>10.73</v>
          </cell>
        </row>
        <row r="2334">
          <cell r="F2334" t="str">
            <v>TOTAL GERAL C/ BDI R$</v>
          </cell>
          <cell r="G2334">
            <v>53.66</v>
          </cell>
        </row>
        <row r="2335">
          <cell r="F2335" t="str">
            <v>TOTAL GERAL S/ BDI R$</v>
          </cell>
          <cell r="G2335">
            <v>42.92999999999999</v>
          </cell>
        </row>
        <row r="2337">
          <cell r="A2337" t="str">
            <v>3.32.a</v>
          </cell>
          <cell r="C2337" t="str">
            <v>Alça preformada de distribuição em aço galvanizado para cabo pré-reunido até 25mm2</v>
          </cell>
          <cell r="D2337" t="str">
            <v>un</v>
          </cell>
          <cell r="G2337">
            <v>14.98</v>
          </cell>
        </row>
        <row r="2338">
          <cell r="B2338" t="str">
            <v>COMPOSIÇÃO</v>
          </cell>
          <cell r="C2338" t="str">
            <v>Alça preformada de distribuição em aço galvanizado para cabo pré-reunido até 25mm2</v>
          </cell>
        </row>
        <row r="2339">
          <cell r="B2339" t="str">
            <v>UNIDADE</v>
          </cell>
          <cell r="C2339" t="str">
            <v>un</v>
          </cell>
        </row>
        <row r="2340">
          <cell r="B2340" t="str">
            <v>CÓDIGO</v>
          </cell>
          <cell r="C2340" t="str">
            <v>3.32.a</v>
          </cell>
        </row>
        <row r="2341">
          <cell r="B2341" t="str">
            <v>AUTOR</v>
          </cell>
          <cell r="C2341" t="str">
            <v>HÉLIO DELGÁDO</v>
          </cell>
        </row>
        <row r="2342">
          <cell r="B2342" t="str">
            <v>ULT ATUAL</v>
          </cell>
          <cell r="C2342" t="str">
            <v>08/03/2016 (SEINFRA), 14/11/2016 (SINAPI) E OUT/2016 (PREFEITURA)</v>
          </cell>
        </row>
        <row r="2343">
          <cell r="B2343" t="str">
            <v>TABELA</v>
          </cell>
          <cell r="C2343" t="str">
            <v>SEINFRA V024.1 (DESONERADA)/SINAPI OUT/16 (DESONERADA)/PREFEITURA DE CANINDÉ</v>
          </cell>
        </row>
        <row r="2345">
          <cell r="B2345" t="str">
            <v>Código</v>
          </cell>
          <cell r="C2345" t="str">
            <v>Descrição</v>
          </cell>
          <cell r="D2345" t="str">
            <v>Unidade</v>
          </cell>
          <cell r="E2345" t="str">
            <v>Coeficiente</v>
          </cell>
          <cell r="F2345" t="str">
            <v>Preço</v>
          </cell>
          <cell r="G2345" t="str">
            <v>Total</v>
          </cell>
        </row>
        <row r="2346">
          <cell r="B2346" t="str">
            <v>MAO DE OBRA</v>
          </cell>
        </row>
        <row r="2347">
          <cell r="B2347" t="str">
            <v>I0042</v>
          </cell>
          <cell r="C2347" t="str">
            <v>AUXILIAR DE ELETRICISTA</v>
          </cell>
          <cell r="D2347" t="str">
            <v>H</v>
          </cell>
          <cell r="E2347">
            <v>0.1</v>
          </cell>
          <cell r="F2347">
            <v>5.6</v>
          </cell>
          <cell r="G2347">
            <v>0.56</v>
          </cell>
        </row>
        <row r="2348">
          <cell r="B2348" t="str">
            <v>I2312</v>
          </cell>
          <cell r="C2348" t="str">
            <v>ELETRICISTA</v>
          </cell>
          <cell r="D2348" t="str">
            <v>H</v>
          </cell>
          <cell r="E2348">
            <v>0.1</v>
          </cell>
          <cell r="F2348">
            <v>7.2</v>
          </cell>
          <cell r="G2348">
            <v>0.72</v>
          </cell>
        </row>
        <row r="2349">
          <cell r="B2349" t="str">
            <v>GRATIFICAÇÃO DE FUNÇÃO (ELETRICISTA MOTORISTA) DE 10% EM R$</v>
          </cell>
          <cell r="G2349">
            <v>0.072</v>
          </cell>
        </row>
        <row r="2350">
          <cell r="B2350" t="str">
            <v>TOTAL MAO DE OBRA R$</v>
          </cell>
          <cell r="G2350">
            <v>1.35</v>
          </cell>
        </row>
        <row r="2351">
          <cell r="B2351" t="str">
            <v>MATERIAIS</v>
          </cell>
        </row>
        <row r="2352">
          <cell r="B2352">
            <v>418</v>
          </cell>
          <cell r="C2352" t="str">
            <v>ALCA PREFORMADA DE DISTRIBUICAO, EM ACO GALVANIZADO, PARA CABO DE ALUMINIO DIAMETRO 25 MM2</v>
          </cell>
          <cell r="D2352" t="str">
            <v>UN</v>
          </cell>
          <cell r="E2352">
            <v>1</v>
          </cell>
          <cell r="F2352">
            <v>2.04</v>
          </cell>
          <cell r="G2352">
            <v>2.04</v>
          </cell>
        </row>
        <row r="2354">
          <cell r="B2354" t="str">
            <v>TOTAL MATERIAIS R$</v>
          </cell>
          <cell r="G2354">
            <v>2.04</v>
          </cell>
        </row>
        <row r="2355">
          <cell r="B2355" t="str">
            <v>EQUIPAMENTOS (CUSTO HORÁRIO)</v>
          </cell>
        </row>
        <row r="2356">
          <cell r="B2356" t="str">
            <v>COMPOSIÇÃO PMC-001</v>
          </cell>
          <cell r="C2356" t="str">
            <v>VEÍCULO COM UM CESTO AÉREO SIMPLES ISOLADO COM ALCANCE ATÉ 13 METROS E PORTA ESCADA, MONTADO SOBRE CAMINHÃO DE CARROCERIA (CHP)</v>
          </cell>
          <cell r="D2356" t="str">
            <v>CHP</v>
          </cell>
          <cell r="E2356">
            <v>0.1</v>
          </cell>
          <cell r="F2356">
            <v>100.06</v>
          </cell>
          <cell r="G2356">
            <v>10.01</v>
          </cell>
        </row>
        <row r="2357">
          <cell r="B2357" t="str">
            <v>TOTAL EQUIPAMENTOS (CUSTO HORÁRIO) R$</v>
          </cell>
          <cell r="G2357">
            <v>10.01</v>
          </cell>
        </row>
        <row r="2358">
          <cell r="B2358" t="str">
            <v>SERVIÇOS</v>
          </cell>
        </row>
        <row r="2362">
          <cell r="B2362" t="str">
            <v>TOTAL SERVIÇOS R$</v>
          </cell>
          <cell r="G2362">
            <v>0</v>
          </cell>
        </row>
        <row r="2364">
          <cell r="F2364" t="str">
            <v>TOTAL SIMPLES R$</v>
          </cell>
          <cell r="G2364">
            <v>13.4</v>
          </cell>
        </row>
        <row r="2365">
          <cell r="F2365" t="str">
            <v>ENCARGOS SOCIAIS DE 117,01% R$</v>
          </cell>
          <cell r="G2365">
            <v>1.58</v>
          </cell>
        </row>
        <row r="2366">
          <cell r="F2366" t="str">
            <v>BDI R$</v>
          </cell>
          <cell r="G2366">
            <v>3.75</v>
          </cell>
        </row>
        <row r="2367">
          <cell r="F2367" t="str">
            <v>TOTAL GERAL C/ BDI R$</v>
          </cell>
          <cell r="G2367">
            <v>18.73</v>
          </cell>
        </row>
        <row r="2368">
          <cell r="F2368" t="str">
            <v>TOTAL GERAL S/ BDI R$</v>
          </cell>
          <cell r="G2368">
            <v>14.98</v>
          </cell>
        </row>
        <row r="2370">
          <cell r="A2370" t="str">
            <v>3.32.b</v>
          </cell>
          <cell r="C2370" t="str">
            <v>Laço preformado de distribuição em aço galvanizado para cabo pré-reunido até 25mm2</v>
          </cell>
          <cell r="D2370" t="str">
            <v>un</v>
          </cell>
          <cell r="G2370">
            <v>15.67</v>
          </cell>
        </row>
        <row r="2371">
          <cell r="B2371" t="str">
            <v>COMPOSIÇÃO</v>
          </cell>
          <cell r="C2371" t="str">
            <v>Laço preformado de distribuição em aço galvanizado para cabo pré-reunido até 25mm2</v>
          </cell>
        </row>
        <row r="2372">
          <cell r="B2372" t="str">
            <v>UNIDADE</v>
          </cell>
          <cell r="C2372" t="str">
            <v>un</v>
          </cell>
        </row>
        <row r="2373">
          <cell r="B2373" t="str">
            <v>CÓDIGO</v>
          </cell>
          <cell r="C2373" t="str">
            <v>3.32.b</v>
          </cell>
        </row>
        <row r="2374">
          <cell r="B2374" t="str">
            <v>AUTOR</v>
          </cell>
          <cell r="C2374" t="str">
            <v>HÉLIO DELGÁDO</v>
          </cell>
        </row>
        <row r="2375">
          <cell r="B2375" t="str">
            <v>ULT ATUAL</v>
          </cell>
          <cell r="C2375" t="str">
            <v>14/03/2016 (SEINFRA) E OUT/2016 (PREFEITURA)</v>
          </cell>
        </row>
        <row r="2376">
          <cell r="B2376" t="str">
            <v>TABELA</v>
          </cell>
          <cell r="C2376" t="str">
            <v>SEINFRA V024.1 (DESONERADA)/PREFEITURA DE CANINDÉ</v>
          </cell>
        </row>
        <row r="2378">
          <cell r="B2378" t="str">
            <v>Código</v>
          </cell>
          <cell r="C2378" t="str">
            <v>Descrição</v>
          </cell>
          <cell r="D2378" t="str">
            <v>Unidade</v>
          </cell>
          <cell r="E2378" t="str">
            <v>Coeficiente</v>
          </cell>
          <cell r="F2378" t="str">
            <v>Preço</v>
          </cell>
          <cell r="G2378" t="str">
            <v>Total</v>
          </cell>
        </row>
        <row r="2379">
          <cell r="B2379" t="str">
            <v>MAO DE OBRA</v>
          </cell>
        </row>
        <row r="2380">
          <cell r="B2380" t="str">
            <v>I0042</v>
          </cell>
          <cell r="C2380" t="str">
            <v>AUXILIAR DE ELETRICISTA</v>
          </cell>
          <cell r="D2380" t="str">
            <v>H</v>
          </cell>
          <cell r="E2380">
            <v>0.1</v>
          </cell>
          <cell r="F2380">
            <v>5.6</v>
          </cell>
          <cell r="G2380">
            <v>0.56</v>
          </cell>
        </row>
        <row r="2381">
          <cell r="B2381" t="str">
            <v>I2312</v>
          </cell>
          <cell r="C2381" t="str">
            <v>ELETRICISTA</v>
          </cell>
          <cell r="D2381" t="str">
            <v>H</v>
          </cell>
          <cell r="E2381">
            <v>0.1</v>
          </cell>
          <cell r="F2381">
            <v>7.2</v>
          </cell>
          <cell r="G2381">
            <v>0.72</v>
          </cell>
        </row>
        <row r="2382">
          <cell r="B2382" t="str">
            <v>GRATIFICAÇÃO DE FUNÇÃO (ELETRICISTA MOTORISTA) DE 10% EM R$</v>
          </cell>
          <cell r="G2382">
            <v>0.072</v>
          </cell>
        </row>
        <row r="2383">
          <cell r="B2383" t="str">
            <v>TOTAL MAO DE OBRA R$</v>
          </cell>
          <cell r="G2383">
            <v>1.35</v>
          </cell>
        </row>
        <row r="2384">
          <cell r="B2384" t="str">
            <v>MATERIAIS</v>
          </cell>
        </row>
        <row r="2385">
          <cell r="B2385" t="str">
            <v>INSUMO PMC-0141</v>
          </cell>
          <cell r="C2385" t="str">
            <v>LAÇO PREFORMADO DE DISTRIBUIÇÃO PARA CABO PRÉ-REUNIDO CA25</v>
          </cell>
          <cell r="D2385" t="str">
            <v>PÇ</v>
          </cell>
          <cell r="E2385">
            <v>1</v>
          </cell>
          <cell r="F2385">
            <v>2.73</v>
          </cell>
          <cell r="G2385">
            <v>2.73</v>
          </cell>
        </row>
        <row r="2387">
          <cell r="B2387" t="str">
            <v>TOTAL MATERIAIS R$</v>
          </cell>
          <cell r="G2387">
            <v>2.73</v>
          </cell>
        </row>
        <row r="2388">
          <cell r="B2388" t="str">
            <v>EQUIPAMENTOS (CUSTO HORÁRIO)</v>
          </cell>
        </row>
        <row r="2389">
          <cell r="B2389" t="str">
            <v>COMPOSIÇÃO PMC-001</v>
          </cell>
          <cell r="C2389" t="str">
            <v>VEÍCULO COM UM CESTO AÉREO SIMPLES ISOLADO COM ALCANCE ATÉ 13 METROS E PORTA ESCADA, MONTADO SOBRE CAMINHÃO DE CARROCERIA (CHP)</v>
          </cell>
          <cell r="D2389" t="str">
            <v>CHP</v>
          </cell>
          <cell r="E2389">
            <v>0.1</v>
          </cell>
          <cell r="F2389">
            <v>100.06</v>
          </cell>
          <cell r="G2389">
            <v>10.01</v>
          </cell>
        </row>
        <row r="2390">
          <cell r="B2390" t="str">
            <v>TOTAL EQUIPAMENTOS (CUSTO HORÁRIO) R$</v>
          </cell>
          <cell r="G2390">
            <v>10.01</v>
          </cell>
        </row>
        <row r="2391">
          <cell r="B2391" t="str">
            <v>SERVIÇOS</v>
          </cell>
        </row>
        <row r="2395">
          <cell r="B2395" t="str">
            <v>TOTAL SERVIÇOS R$</v>
          </cell>
          <cell r="G2395">
            <v>0</v>
          </cell>
        </row>
        <row r="2397">
          <cell r="F2397" t="str">
            <v>TOTAL SIMPLES R$</v>
          </cell>
          <cell r="G2397">
            <v>14.09</v>
          </cell>
        </row>
        <row r="2398">
          <cell r="F2398" t="str">
            <v>ENCARGOS SOCIAIS DE 117,01% R$</v>
          </cell>
          <cell r="G2398">
            <v>1.58</v>
          </cell>
        </row>
        <row r="2399">
          <cell r="F2399" t="str">
            <v>BDI R$</v>
          </cell>
          <cell r="G2399">
            <v>3.92</v>
          </cell>
        </row>
        <row r="2400">
          <cell r="F2400" t="str">
            <v>TOTAL GERAL C/ BDI R$</v>
          </cell>
          <cell r="G2400">
            <v>19.59</v>
          </cell>
        </row>
        <row r="2401">
          <cell r="F2401" t="str">
            <v>TOTAL GERAL S/ BDI R$</v>
          </cell>
          <cell r="G2401">
            <v>15.67</v>
          </cell>
        </row>
        <row r="2403">
          <cell r="A2403" t="str">
            <v>3.32.c</v>
          </cell>
          <cell r="C2403" t="str">
            <v>Isoldor roldana de porcelana uso em baixa tensão</v>
          </cell>
          <cell r="D2403" t="str">
            <v>un</v>
          </cell>
          <cell r="G2403">
            <v>16.6</v>
          </cell>
        </row>
        <row r="2404">
          <cell r="B2404" t="str">
            <v>COMPOSIÇÃO</v>
          </cell>
          <cell r="C2404" t="str">
            <v>Isoldor roldana de porcelana uso em baixa tensão</v>
          </cell>
        </row>
        <row r="2405">
          <cell r="B2405" t="str">
            <v>UNIDADE</v>
          </cell>
          <cell r="C2405" t="str">
            <v>un</v>
          </cell>
        </row>
        <row r="2406">
          <cell r="B2406" t="str">
            <v>CÓDIGO</v>
          </cell>
          <cell r="C2406" t="str">
            <v>3.32.c</v>
          </cell>
        </row>
        <row r="2407">
          <cell r="B2407" t="str">
            <v>AUTOR</v>
          </cell>
          <cell r="C2407" t="str">
            <v>HÉLIO DELGÁDO</v>
          </cell>
        </row>
        <row r="2408">
          <cell r="B2408" t="str">
            <v>ULT ATUAL</v>
          </cell>
          <cell r="C2408" t="str">
            <v>08/03/2016 (SEINFRA), 14/11/2016 (SINAPI) E OUT/2016 (PREFEITURA)</v>
          </cell>
        </row>
        <row r="2409">
          <cell r="B2409" t="str">
            <v>TABELA</v>
          </cell>
          <cell r="C2409" t="str">
            <v>SEINFRA V024.1 (DESONERADA)/SINAPI OUT/16 (DESONERADA)/PREFEITURA DE CANINDÉ</v>
          </cell>
        </row>
        <row r="2411">
          <cell r="B2411" t="str">
            <v>Código</v>
          </cell>
          <cell r="C2411" t="str">
            <v>Descrição</v>
          </cell>
          <cell r="D2411" t="str">
            <v>Unidade</v>
          </cell>
          <cell r="E2411" t="str">
            <v>Coeficiente</v>
          </cell>
          <cell r="F2411" t="str">
            <v>Preço</v>
          </cell>
          <cell r="G2411" t="str">
            <v>Total</v>
          </cell>
        </row>
        <row r="2412">
          <cell r="B2412" t="str">
            <v>MAO DE OBRA</v>
          </cell>
        </row>
        <row r="2413">
          <cell r="B2413" t="str">
            <v>I0042</v>
          </cell>
          <cell r="C2413" t="str">
            <v>AUXILIAR DE ELETRICISTA</v>
          </cell>
          <cell r="D2413" t="str">
            <v>H</v>
          </cell>
          <cell r="E2413">
            <v>0.1</v>
          </cell>
          <cell r="F2413">
            <v>5.6</v>
          </cell>
          <cell r="G2413">
            <v>0.56</v>
          </cell>
        </row>
        <row r="2414">
          <cell r="B2414" t="str">
            <v>I2312</v>
          </cell>
          <cell r="C2414" t="str">
            <v>ELETRICISTA</v>
          </cell>
          <cell r="D2414" t="str">
            <v>H</v>
          </cell>
          <cell r="E2414">
            <v>0.1</v>
          </cell>
          <cell r="F2414">
            <v>7.2</v>
          </cell>
          <cell r="G2414">
            <v>0.72</v>
          </cell>
        </row>
        <row r="2415">
          <cell r="B2415" t="str">
            <v>GRATIFICAÇÃO DE FUNÇÃO (ELETRICISTA MOTORISTA) DE 10% EM R$</v>
          </cell>
          <cell r="G2415">
            <v>0.072</v>
          </cell>
        </row>
        <row r="2416">
          <cell r="B2416" t="str">
            <v>TOTAL MAO DE OBRA R$</v>
          </cell>
          <cell r="G2416">
            <v>1.35</v>
          </cell>
        </row>
        <row r="2417">
          <cell r="B2417" t="str">
            <v>MATERIAIS</v>
          </cell>
        </row>
        <row r="2418">
          <cell r="B2418">
            <v>3398</v>
          </cell>
          <cell r="C2418" t="str">
            <v>ISOLADOR DE PORCELANA, TIPO ROLDANA, DIMENSOES DE *72* X *72* MM, PARA USO EM BAIXA TENSAO</v>
          </cell>
          <cell r="D2418" t="str">
            <v>UN</v>
          </cell>
          <cell r="E2418">
            <v>1</v>
          </cell>
          <cell r="F2418">
            <v>3.66</v>
          </cell>
          <cell r="G2418">
            <v>3.66</v>
          </cell>
        </row>
        <row r="2420">
          <cell r="B2420" t="str">
            <v>TOTAL MATERIAIS R$</v>
          </cell>
          <cell r="G2420">
            <v>3.66</v>
          </cell>
        </row>
        <row r="2421">
          <cell r="B2421" t="str">
            <v>EQUIPAMENTOS (CUSTO HORÁRIO)</v>
          </cell>
        </row>
        <row r="2422">
          <cell r="B2422" t="str">
            <v>COMPOSIÇÃO PMC-001</v>
          </cell>
          <cell r="C2422" t="str">
            <v>VEÍCULO COM UM CESTO AÉREO SIMPLES ISOLADO COM ALCANCE ATÉ 13 METROS E PORTA ESCADA, MONTADO SOBRE CAMINHÃO DE CARROCERIA (CHP)</v>
          </cell>
          <cell r="D2422" t="str">
            <v>CHP</v>
          </cell>
          <cell r="E2422">
            <v>0.1</v>
          </cell>
          <cell r="F2422">
            <v>100.06</v>
          </cell>
          <cell r="G2422">
            <v>10.01</v>
          </cell>
        </row>
        <row r="2423">
          <cell r="B2423" t="str">
            <v>TOTAL EQUIPAMENTOS (CUSTO HORÁRIO) R$</v>
          </cell>
          <cell r="G2423">
            <v>10.01</v>
          </cell>
        </row>
        <row r="2424">
          <cell r="B2424" t="str">
            <v>SERVIÇOS</v>
          </cell>
        </row>
        <row r="2428">
          <cell r="B2428" t="str">
            <v>TOTAL SERVIÇOS R$</v>
          </cell>
          <cell r="G2428">
            <v>0</v>
          </cell>
        </row>
        <row r="2430">
          <cell r="F2430" t="str">
            <v>TOTAL SIMPLES R$</v>
          </cell>
          <cell r="G2430">
            <v>15.02</v>
          </cell>
        </row>
        <row r="2431">
          <cell r="F2431" t="str">
            <v>ENCARGOS SOCIAIS DE 117,01% R$</v>
          </cell>
          <cell r="G2431">
            <v>1.58</v>
          </cell>
        </row>
        <row r="2432">
          <cell r="F2432" t="str">
            <v>BDI R$</v>
          </cell>
          <cell r="G2432">
            <v>4.15</v>
          </cell>
        </row>
        <row r="2433">
          <cell r="F2433" t="str">
            <v>TOTAL GERAL C/ BDI R$</v>
          </cell>
          <cell r="G2433">
            <v>20.75</v>
          </cell>
        </row>
        <row r="2434">
          <cell r="F2434" t="str">
            <v>TOTAL GERAL S/ BDI R$</v>
          </cell>
          <cell r="G2434">
            <v>16.6</v>
          </cell>
        </row>
        <row r="2436">
          <cell r="A2436" t="str">
            <v>3.32.d</v>
          </cell>
          <cell r="C2436" t="str">
            <v>Parafuso máquina 16x250mm c/ arruelas e porca</v>
          </cell>
          <cell r="D2436" t="str">
            <v>un</v>
          </cell>
          <cell r="G2436">
            <v>14.319999999999999</v>
          </cell>
        </row>
        <row r="2437">
          <cell r="B2437" t="str">
            <v>COMPOSIÇÃO</v>
          </cell>
          <cell r="C2437" t="str">
            <v>Parafuso máquina 16x250mm c/ arruelas e porca</v>
          </cell>
        </row>
        <row r="2438">
          <cell r="B2438" t="str">
            <v>UNIDADE</v>
          </cell>
          <cell r="C2438" t="str">
            <v>un</v>
          </cell>
        </row>
        <row r="2439">
          <cell r="B2439" t="str">
            <v>CÓDIGO</v>
          </cell>
          <cell r="C2439" t="str">
            <v>3.32.d</v>
          </cell>
        </row>
        <row r="2440">
          <cell r="B2440" t="str">
            <v>AUTOR</v>
          </cell>
          <cell r="C2440" t="str">
            <v>HÉLIO DELGÁDO</v>
          </cell>
        </row>
        <row r="2441">
          <cell r="B2441" t="str">
            <v>ULT ATUAL</v>
          </cell>
          <cell r="C2441" t="str">
            <v>08/03/2016 (SEINFRA), 14/11/2016 (SINAPI) E OUT/2016 (PREFEITURA)</v>
          </cell>
        </row>
        <row r="2442">
          <cell r="B2442" t="str">
            <v>TABELA</v>
          </cell>
          <cell r="C2442" t="str">
            <v>SEINFRA V024.1 (DESONERADA)/SINAPI OUT/16 (DESONERADA)/PREFEITURA DE CANINDÉ</v>
          </cell>
        </row>
        <row r="2444">
          <cell r="B2444" t="str">
            <v>Código</v>
          </cell>
          <cell r="C2444" t="str">
            <v>Descrição</v>
          </cell>
          <cell r="D2444" t="str">
            <v>Unidade</v>
          </cell>
          <cell r="E2444" t="str">
            <v>Coeficiente</v>
          </cell>
          <cell r="F2444" t="str">
            <v>Preço</v>
          </cell>
          <cell r="G2444" t="str">
            <v>Total</v>
          </cell>
        </row>
        <row r="2445">
          <cell r="B2445" t="str">
            <v>MAO DE OBRA</v>
          </cell>
        </row>
        <row r="2446">
          <cell r="B2446" t="str">
            <v>I0042</v>
          </cell>
          <cell r="C2446" t="str">
            <v>AUXILIAR DE ELETRICISTA</v>
          </cell>
          <cell r="D2446" t="str">
            <v>H</v>
          </cell>
          <cell r="E2446">
            <v>0.05</v>
          </cell>
          <cell r="F2446">
            <v>5.6</v>
          </cell>
          <cell r="G2446">
            <v>0.28</v>
          </cell>
        </row>
        <row r="2447">
          <cell r="B2447" t="str">
            <v>I2312</v>
          </cell>
          <cell r="C2447" t="str">
            <v>ELETRICISTA</v>
          </cell>
          <cell r="D2447" t="str">
            <v>H</v>
          </cell>
          <cell r="E2447">
            <v>0.05</v>
          </cell>
          <cell r="F2447">
            <v>7.2</v>
          </cell>
          <cell r="G2447">
            <v>0.36</v>
          </cell>
        </row>
        <row r="2448">
          <cell r="B2448" t="str">
            <v>GRATIFICAÇÃO DE FUNÇÃO (ELETRICISTA MOTORISTA) DE 10% EM R$</v>
          </cell>
          <cell r="G2448">
            <v>0.036</v>
          </cell>
        </row>
        <row r="2449">
          <cell r="B2449" t="str">
            <v>TOTAL MAO DE OBRA R$</v>
          </cell>
          <cell r="G2449">
            <v>0.68</v>
          </cell>
        </row>
        <row r="2450">
          <cell r="B2450" t="str">
            <v>MATERIAIS</v>
          </cell>
        </row>
        <row r="2451">
          <cell r="B2451">
            <v>432</v>
          </cell>
          <cell r="C2451" t="str">
            <v>PARAFUSO M16 EM ACO GALVANIZADO, COMPRIMENTO = 250 MM, DIAMETRO = 16 MM, ROSCA MAQUINA, CABECA QUADRADA</v>
          </cell>
          <cell r="D2451" t="str">
            <v>UN</v>
          </cell>
          <cell r="E2451">
            <v>1</v>
          </cell>
          <cell r="F2451">
            <v>5.89</v>
          </cell>
          <cell r="G2451">
            <v>5.89</v>
          </cell>
        </row>
        <row r="2452">
          <cell r="B2452" t="str">
            <v>I8070</v>
          </cell>
          <cell r="C2452" t="str">
            <v>ARRUELA QUADRADA 50 x 3mm COM FURO DE 15mm</v>
          </cell>
          <cell r="D2452" t="str">
            <v>UN</v>
          </cell>
          <cell r="E2452">
            <v>1</v>
          </cell>
          <cell r="F2452">
            <v>0.72</v>
          </cell>
          <cell r="G2452">
            <v>0.72</v>
          </cell>
        </row>
        <row r="2453">
          <cell r="B2453" t="str">
            <v>I8071</v>
          </cell>
          <cell r="C2453" t="str">
            <v>ARRUELA REDONDA 32 x 3mm COM FURO DE 18mm</v>
          </cell>
          <cell r="D2453" t="str">
            <v>UN</v>
          </cell>
          <cell r="E2453">
            <v>1</v>
          </cell>
          <cell r="F2453">
            <v>0.49</v>
          </cell>
          <cell r="G2453">
            <v>0.49</v>
          </cell>
        </row>
        <row r="2454">
          <cell r="B2454" t="str">
            <v>i8072</v>
          </cell>
          <cell r="C2454" t="str">
            <v>PORCA QUADRADA PARA PARAFUSO M16 x 2</v>
          </cell>
          <cell r="D2454" t="str">
            <v>UN</v>
          </cell>
          <cell r="E2454">
            <v>1</v>
          </cell>
          <cell r="F2454">
            <v>0.74</v>
          </cell>
          <cell r="G2454">
            <v>0.74</v>
          </cell>
        </row>
        <row r="2455">
          <cell r="B2455" t="str">
            <v>TOTAL MATERIAIS R$</v>
          </cell>
          <cell r="G2455">
            <v>7.84</v>
          </cell>
        </row>
        <row r="2456">
          <cell r="B2456" t="str">
            <v>EQUIPAMENTOS (CUSTO HORÁRIO)</v>
          </cell>
        </row>
        <row r="2457">
          <cell r="B2457" t="str">
            <v>COMPOSIÇÃO PMC-001</v>
          </cell>
          <cell r="C2457" t="str">
            <v>VEÍCULO COM UM CESTO AÉREO SIMPLES ISOLADO COM ALCANCE ATÉ 13 METROS E PORTA ESCADA, MONTADO SOBRE CAMINHÃO DE CARROCERIA (CHP)</v>
          </cell>
          <cell r="D2457" t="str">
            <v>CHP</v>
          </cell>
          <cell r="E2457">
            <v>0.05</v>
          </cell>
          <cell r="F2457">
            <v>100.06</v>
          </cell>
          <cell r="G2457">
            <v>5</v>
          </cell>
        </row>
        <row r="2458">
          <cell r="B2458" t="str">
            <v>TOTAL EQUIPAMENTOS (CUSTO HORÁRIO) R$</v>
          </cell>
          <cell r="G2458">
            <v>5</v>
          </cell>
        </row>
        <row r="2459">
          <cell r="B2459" t="str">
            <v>SERVIÇOS</v>
          </cell>
        </row>
        <row r="2463">
          <cell r="B2463" t="str">
            <v>TOTAL SERVIÇOS R$</v>
          </cell>
          <cell r="G2463">
            <v>0</v>
          </cell>
        </row>
        <row r="2465">
          <cell r="F2465" t="str">
            <v>TOTAL SIMPLES R$</v>
          </cell>
          <cell r="G2465">
            <v>13.52</v>
          </cell>
        </row>
        <row r="2466">
          <cell r="F2466" t="str">
            <v>ENCARGOS SOCIAIS DE 117,01% R$</v>
          </cell>
          <cell r="G2466">
            <v>0.8</v>
          </cell>
        </row>
        <row r="2467">
          <cell r="F2467" t="str">
            <v>BDI R$</v>
          </cell>
          <cell r="G2467">
            <v>3.58</v>
          </cell>
        </row>
        <row r="2468">
          <cell r="F2468" t="str">
            <v>TOTAL GERAL C/ BDI R$</v>
          </cell>
          <cell r="G2468">
            <v>17.9</v>
          </cell>
        </row>
        <row r="2469">
          <cell r="F2469" t="str">
            <v>TOTAL GERAL S/ BDI R$</v>
          </cell>
          <cell r="G2469">
            <v>14.319999999999999</v>
          </cell>
        </row>
        <row r="2471">
          <cell r="A2471" t="str">
            <v>3.32.e</v>
          </cell>
          <cell r="C2471" t="str">
            <v>Parafuso máquina 16x350mm c/ arruelas e porca</v>
          </cell>
          <cell r="D2471" t="str">
            <v>un</v>
          </cell>
          <cell r="G2471">
            <v>16.32</v>
          </cell>
        </row>
        <row r="2472">
          <cell r="B2472" t="str">
            <v>COMPOSIÇÃO</v>
          </cell>
          <cell r="C2472" t="str">
            <v>Parafuso máquina 16x350mm c/ arruelas e porca</v>
          </cell>
        </row>
        <row r="2473">
          <cell r="B2473" t="str">
            <v>UNIDADE</v>
          </cell>
          <cell r="C2473" t="str">
            <v>un</v>
          </cell>
        </row>
        <row r="2474">
          <cell r="B2474" t="str">
            <v>CÓDIGO</v>
          </cell>
          <cell r="C2474" t="str">
            <v>3.32.e</v>
          </cell>
        </row>
        <row r="2475">
          <cell r="B2475" t="str">
            <v>AUTOR</v>
          </cell>
          <cell r="C2475" t="str">
            <v>HÉLIO DELGÁDO</v>
          </cell>
        </row>
        <row r="2476">
          <cell r="B2476" t="str">
            <v>ULT ATUAL</v>
          </cell>
          <cell r="C2476" t="str">
            <v>08/03/2016 (SEINFRA), 14/11/2016 (SINAPI) E OUT/2016 (PREFEITURA)</v>
          </cell>
        </row>
        <row r="2477">
          <cell r="B2477" t="str">
            <v>TABELA</v>
          </cell>
          <cell r="C2477" t="str">
            <v>SEINFRA V024.1 (DESONERADA)/SINAPI OUT/16 (DESONERADA)/PREFEITURA DE CANINDÉ</v>
          </cell>
        </row>
        <row r="2479">
          <cell r="B2479" t="str">
            <v>Código</v>
          </cell>
          <cell r="C2479" t="str">
            <v>Descrição</v>
          </cell>
          <cell r="D2479" t="str">
            <v>Unidade</v>
          </cell>
          <cell r="E2479" t="str">
            <v>Coeficiente</v>
          </cell>
          <cell r="F2479" t="str">
            <v>Preço</v>
          </cell>
          <cell r="G2479" t="str">
            <v>Total</v>
          </cell>
        </row>
        <row r="2480">
          <cell r="B2480" t="str">
            <v>MAO DE OBRA</v>
          </cell>
        </row>
        <row r="2481">
          <cell r="B2481" t="str">
            <v>I0042</v>
          </cell>
          <cell r="C2481" t="str">
            <v>AUXILIAR DE ELETRICISTA</v>
          </cell>
          <cell r="D2481" t="str">
            <v>H</v>
          </cell>
          <cell r="E2481">
            <v>0.05</v>
          </cell>
          <cell r="F2481">
            <v>5.6</v>
          </cell>
          <cell r="G2481">
            <v>0.28</v>
          </cell>
        </row>
        <row r="2482">
          <cell r="B2482" t="str">
            <v>I2312</v>
          </cell>
          <cell r="C2482" t="str">
            <v>ELETRICISTA</v>
          </cell>
          <cell r="D2482" t="str">
            <v>H</v>
          </cell>
          <cell r="E2482">
            <v>0.05</v>
          </cell>
          <cell r="F2482">
            <v>7.2</v>
          </cell>
          <cell r="G2482">
            <v>0.36</v>
          </cell>
        </row>
        <row r="2483">
          <cell r="B2483" t="str">
            <v>GRATIFICAÇÃO DE FUNÇÃO (ELETRICISTA MOTORISTA) DE 10% EM R$</v>
          </cell>
          <cell r="G2483">
            <v>0.036</v>
          </cell>
        </row>
        <row r="2484">
          <cell r="B2484" t="str">
            <v>TOTAL MAO DE OBRA R$</v>
          </cell>
          <cell r="G2484">
            <v>0.68</v>
          </cell>
        </row>
        <row r="2485">
          <cell r="B2485" t="str">
            <v>MATERIAIS</v>
          </cell>
        </row>
        <row r="2486">
          <cell r="B2486">
            <v>433</v>
          </cell>
          <cell r="C2486" t="str">
            <v>PARAFUSO M16 EM ACO GALVANIZADO, COMPRIMENTO = 350 MM, DIAMETRO = 16 MM, ROSCA MAQUINA, CABECA QUADRADA</v>
          </cell>
          <cell r="D2486" t="str">
            <v>UN</v>
          </cell>
          <cell r="E2486">
            <v>1</v>
          </cell>
          <cell r="F2486">
            <v>7.89</v>
          </cell>
          <cell r="G2486">
            <v>7.89</v>
          </cell>
        </row>
        <row r="2487">
          <cell r="B2487" t="str">
            <v>I8070</v>
          </cell>
          <cell r="C2487" t="str">
            <v>ARRUELA QUADRADA 50 x 3mm COM FURO DE 15mm</v>
          </cell>
          <cell r="D2487" t="str">
            <v>UN</v>
          </cell>
          <cell r="E2487">
            <v>1</v>
          </cell>
          <cell r="F2487">
            <v>0.72</v>
          </cell>
          <cell r="G2487">
            <v>0.72</v>
          </cell>
        </row>
        <row r="2488">
          <cell r="B2488" t="str">
            <v>I8071</v>
          </cell>
          <cell r="C2488" t="str">
            <v>ARRUELA REDONDA 32 x 3mm COM FURO DE 18mm</v>
          </cell>
          <cell r="D2488" t="str">
            <v>UN</v>
          </cell>
          <cell r="E2488">
            <v>1</v>
          </cell>
          <cell r="F2488">
            <v>0.49</v>
          </cell>
          <cell r="G2488">
            <v>0.49</v>
          </cell>
        </row>
        <row r="2489">
          <cell r="B2489" t="str">
            <v>i8072</v>
          </cell>
          <cell r="C2489" t="str">
            <v>PORCA QUADRADA PARA PARAFUSO M16 x 2</v>
          </cell>
          <cell r="D2489" t="str">
            <v>UN</v>
          </cell>
          <cell r="E2489">
            <v>1</v>
          </cell>
          <cell r="F2489">
            <v>0.74</v>
          </cell>
          <cell r="G2489">
            <v>0.74</v>
          </cell>
        </row>
        <row r="2490">
          <cell r="B2490" t="str">
            <v>TOTAL MATERIAIS R$</v>
          </cell>
          <cell r="G2490">
            <v>9.84</v>
          </cell>
        </row>
        <row r="2491">
          <cell r="B2491" t="str">
            <v>EQUIPAMENTOS (CUSTO HORÁRIO)</v>
          </cell>
        </row>
        <row r="2492">
          <cell r="B2492" t="str">
            <v>COMPOSIÇÃO PMC-001</v>
          </cell>
          <cell r="C2492" t="str">
            <v>VEÍCULO COM UM CESTO AÉREO SIMPLES ISOLADO COM ALCANCE ATÉ 13 METROS E PORTA ESCADA, MONTADO SOBRE CAMINHÃO DE CARROCERIA (CHP)</v>
          </cell>
          <cell r="D2492" t="str">
            <v>CHP</v>
          </cell>
          <cell r="E2492">
            <v>0.05</v>
          </cell>
          <cell r="F2492">
            <v>100.06</v>
          </cell>
          <cell r="G2492">
            <v>5</v>
          </cell>
        </row>
        <row r="2493">
          <cell r="B2493" t="str">
            <v>TOTAL EQUIPAMENTOS (CUSTO HORÁRIO) R$</v>
          </cell>
          <cell r="G2493">
            <v>5</v>
          </cell>
        </row>
        <row r="2494">
          <cell r="B2494" t="str">
            <v>SERVIÇOS</v>
          </cell>
        </row>
        <row r="2498">
          <cell r="B2498" t="str">
            <v>TOTAL SERVIÇOS R$</v>
          </cell>
          <cell r="G2498">
            <v>0</v>
          </cell>
        </row>
        <row r="2500">
          <cell r="F2500" t="str">
            <v>TOTAL SIMPLES R$</v>
          </cell>
          <cell r="G2500">
            <v>15.52</v>
          </cell>
        </row>
        <row r="2501">
          <cell r="F2501" t="str">
            <v>ENCARGOS SOCIAIS DE 117,01% R$</v>
          </cell>
          <cell r="G2501">
            <v>0.8</v>
          </cell>
        </row>
        <row r="2502">
          <cell r="F2502" t="str">
            <v>BDI R$</v>
          </cell>
          <cell r="G2502">
            <v>4.08</v>
          </cell>
        </row>
        <row r="2503">
          <cell r="F2503" t="str">
            <v>TOTAL GERAL C/ BDI R$</v>
          </cell>
          <cell r="G2503">
            <v>20.4</v>
          </cell>
        </row>
        <row r="2504">
          <cell r="F2504" t="str">
            <v>TOTAL GERAL S/ BDI R$</v>
          </cell>
          <cell r="G2504">
            <v>16.32</v>
          </cell>
        </row>
        <row r="2506">
          <cell r="A2506" t="str">
            <v>3.33.a</v>
          </cell>
          <cell r="C2506" t="str">
            <v>Escavação em terra até 2 metros </v>
          </cell>
          <cell r="D2506" t="str">
            <v>m3</v>
          </cell>
          <cell r="G2506">
            <v>57.239999999999995</v>
          </cell>
        </row>
        <row r="2507">
          <cell r="B2507" t="str">
            <v>COMPOSIÇÃO</v>
          </cell>
          <cell r="C2507" t="str">
            <v>Escavação em terra até 2 metros </v>
          </cell>
        </row>
        <row r="2508">
          <cell r="B2508" t="str">
            <v>UNIDADE</v>
          </cell>
          <cell r="C2508" t="str">
            <v>m3</v>
          </cell>
        </row>
        <row r="2509">
          <cell r="B2509" t="str">
            <v>CÓDIGO</v>
          </cell>
          <cell r="C2509" t="str">
            <v>3.33.a</v>
          </cell>
        </row>
        <row r="2510">
          <cell r="B2510" t="str">
            <v>AUTOR</v>
          </cell>
          <cell r="C2510" t="str">
            <v>HÉLIO DELGÁDO</v>
          </cell>
        </row>
        <row r="2511">
          <cell r="B2511" t="str">
            <v>ULT ATUAL</v>
          </cell>
          <cell r="C2511" t="str">
            <v>14/03/2016 (SEINFRA) </v>
          </cell>
        </row>
        <row r="2512">
          <cell r="B2512" t="str">
            <v>TABELA</v>
          </cell>
          <cell r="C2512" t="str">
            <v>SEINFRA V024.1 (DESONERADA)</v>
          </cell>
        </row>
        <row r="2514">
          <cell r="B2514" t="str">
            <v>Código</v>
          </cell>
          <cell r="C2514" t="str">
            <v>Descrição</v>
          </cell>
          <cell r="D2514" t="str">
            <v>Unidade</v>
          </cell>
          <cell r="E2514" t="str">
            <v>Coeficiente</v>
          </cell>
          <cell r="F2514" t="str">
            <v>Preço</v>
          </cell>
          <cell r="G2514" t="str">
            <v>Total</v>
          </cell>
        </row>
        <row r="2515">
          <cell r="B2515" t="str">
            <v>MAO DE OBRA</v>
          </cell>
        </row>
        <row r="2516">
          <cell r="B2516" t="str">
            <v>I2543</v>
          </cell>
          <cell r="C2516" t="str">
            <v>SERVENTE</v>
          </cell>
          <cell r="D2516" t="str">
            <v>H</v>
          </cell>
          <cell r="E2516">
            <v>2.93</v>
          </cell>
          <cell r="F2516">
            <v>4.88</v>
          </cell>
          <cell r="G2516">
            <v>14.3</v>
          </cell>
        </row>
        <row r="2518">
          <cell r="B2518" t="str">
            <v>TOTAL MAO DE OBRA R$</v>
          </cell>
          <cell r="G2518">
            <v>14.3</v>
          </cell>
        </row>
        <row r="2519">
          <cell r="B2519" t="str">
            <v>MATERIAIS</v>
          </cell>
        </row>
        <row r="2522">
          <cell r="B2522" t="str">
            <v>TOTAL MATERIAIS R$</v>
          </cell>
          <cell r="G2522">
            <v>0</v>
          </cell>
        </row>
        <row r="2523">
          <cell r="B2523" t="str">
            <v>EQUIPAMENTOS (CUSTO HORÁRIO)</v>
          </cell>
        </row>
        <row r="2524">
          <cell r="B2524" t="str">
            <v>I0700</v>
          </cell>
          <cell r="C2524" t="str">
            <v>CAMINHONETE SAVEIRO (CHP)</v>
          </cell>
          <cell r="D2524" t="str">
            <v>H</v>
          </cell>
          <cell r="E2524">
            <v>0.5</v>
          </cell>
          <cell r="F2524">
            <v>61</v>
          </cell>
          <cell r="G2524">
            <v>30.5</v>
          </cell>
        </row>
        <row r="2526">
          <cell r="B2526" t="str">
            <v>TOTAL EQUIPAMENTOS (CUSTO HORÁRIO) R$</v>
          </cell>
          <cell r="G2526">
            <v>30.5</v>
          </cell>
        </row>
        <row r="2527">
          <cell r="B2527" t="str">
            <v>SERVIÇOS</v>
          </cell>
        </row>
        <row r="2531">
          <cell r="B2531" t="str">
            <v>TOTAL SERVIÇOS R$</v>
          </cell>
          <cell r="G2531">
            <v>0</v>
          </cell>
        </row>
        <row r="2533">
          <cell r="F2533" t="str">
            <v>TOTAL SIMPLES R$</v>
          </cell>
          <cell r="G2533">
            <v>44.8</v>
          </cell>
        </row>
        <row r="2534">
          <cell r="F2534" t="str">
            <v>ENCARGOS SOCIAIS DE 87,01% R$</v>
          </cell>
          <cell r="G2534">
            <v>12.44</v>
          </cell>
        </row>
        <row r="2535">
          <cell r="B2535" t="str">
            <v>OBS.: MÃO DE OBRA DO MOTORISTA C/ ENCARGOS SOCIAIS JÁ INCLUSA NO INSUMO I0700.</v>
          </cell>
          <cell r="F2535" t="str">
            <v>BDI R$</v>
          </cell>
          <cell r="G2535">
            <v>14.31</v>
          </cell>
        </row>
        <row r="2536">
          <cell r="F2536" t="str">
            <v>TOTAL GERAL C/ BDI R$</v>
          </cell>
          <cell r="G2536">
            <v>71.55</v>
          </cell>
        </row>
        <row r="2537">
          <cell r="F2537" t="str">
            <v>TOTAL GERAL S/ BDI R$</v>
          </cell>
          <cell r="G2537">
            <v>57.239999999999995</v>
          </cell>
        </row>
        <row r="2539">
          <cell r="A2539" t="str">
            <v>3.33.b</v>
          </cell>
          <cell r="C2539" t="str">
            <v>Reaterro c/ compactação manual </v>
          </cell>
          <cell r="D2539" t="str">
            <v>m3</v>
          </cell>
          <cell r="G2539">
            <v>46.02</v>
          </cell>
        </row>
        <row r="2540">
          <cell r="B2540" t="str">
            <v>COMPOSIÇÃO</v>
          </cell>
          <cell r="C2540" t="str">
            <v>Reaterro c/ compactação manual </v>
          </cell>
        </row>
        <row r="2541">
          <cell r="B2541" t="str">
            <v>UNIDADE</v>
          </cell>
          <cell r="C2541" t="str">
            <v>m3</v>
          </cell>
        </row>
        <row r="2542">
          <cell r="B2542" t="str">
            <v>CÓDIGO</v>
          </cell>
          <cell r="C2542" t="str">
            <v>3.33.b</v>
          </cell>
        </row>
        <row r="2543">
          <cell r="B2543" t="str">
            <v>AUTOR</v>
          </cell>
          <cell r="C2543" t="str">
            <v>HÉLIO DELGÁDO</v>
          </cell>
        </row>
        <row r="2544">
          <cell r="B2544" t="str">
            <v>ULT ATUAL</v>
          </cell>
          <cell r="C2544" t="str">
            <v>14/03/2016 (SEINFRA) </v>
          </cell>
        </row>
        <row r="2545">
          <cell r="B2545" t="str">
            <v>TABELA</v>
          </cell>
          <cell r="C2545" t="str">
            <v>SEINFRA V024.1 (DESONERADA)</v>
          </cell>
        </row>
        <row r="2547">
          <cell r="B2547" t="str">
            <v>Código</v>
          </cell>
          <cell r="C2547" t="str">
            <v>Descrição</v>
          </cell>
          <cell r="D2547" t="str">
            <v>Unidade</v>
          </cell>
          <cell r="E2547" t="str">
            <v>Coeficiente</v>
          </cell>
          <cell r="F2547" t="str">
            <v>Preço</v>
          </cell>
          <cell r="G2547" t="str">
            <v>Total</v>
          </cell>
        </row>
        <row r="2548">
          <cell r="B2548" t="str">
            <v>MAO DE OBRA</v>
          </cell>
        </row>
        <row r="2549">
          <cell r="B2549" t="str">
            <v>I2543</v>
          </cell>
          <cell r="C2549" t="str">
            <v>SERVENTE</v>
          </cell>
          <cell r="D2549" t="str">
            <v>H</v>
          </cell>
          <cell r="E2549">
            <v>1.7</v>
          </cell>
          <cell r="F2549">
            <v>4.88</v>
          </cell>
          <cell r="G2549">
            <v>8.3</v>
          </cell>
        </row>
        <row r="2551">
          <cell r="B2551" t="str">
            <v>TOTAL MAO DE OBRA R$</v>
          </cell>
          <cell r="G2551">
            <v>8.3</v>
          </cell>
        </row>
        <row r="2552">
          <cell r="B2552" t="str">
            <v>MATERIAIS</v>
          </cell>
        </row>
        <row r="2555">
          <cell r="B2555" t="str">
            <v>TOTAL MATERIAIS R$</v>
          </cell>
          <cell r="G2555">
            <v>0</v>
          </cell>
        </row>
        <row r="2556">
          <cell r="B2556" t="str">
            <v>EQUIPAMENTOS (CUSTO HORÁRIO)</v>
          </cell>
        </row>
        <row r="2557">
          <cell r="B2557" t="str">
            <v>I0700</v>
          </cell>
          <cell r="C2557" t="str">
            <v>CAMINHONETE SAVEIRO (CHP)</v>
          </cell>
          <cell r="D2557" t="str">
            <v>H</v>
          </cell>
          <cell r="E2557">
            <v>0.5</v>
          </cell>
          <cell r="F2557">
            <v>61</v>
          </cell>
          <cell r="G2557">
            <v>30.5</v>
          </cell>
        </row>
        <row r="2559">
          <cell r="B2559" t="str">
            <v>TOTAL EQUIPAMENTOS (CUSTO HORÁRIO) R$</v>
          </cell>
          <cell r="G2559">
            <v>30.5</v>
          </cell>
        </row>
        <row r="2560">
          <cell r="B2560" t="str">
            <v>SERVIÇOS</v>
          </cell>
        </row>
        <row r="2564">
          <cell r="B2564" t="str">
            <v>TOTAL SERVIÇOS R$</v>
          </cell>
          <cell r="G2564">
            <v>0</v>
          </cell>
        </row>
        <row r="2566">
          <cell r="F2566" t="str">
            <v>TOTAL SIMPLES R$</v>
          </cell>
          <cell r="G2566">
            <v>38.8</v>
          </cell>
        </row>
        <row r="2567">
          <cell r="F2567" t="str">
            <v>ENCARGOS SOCIAIS DE 87,01% R$</v>
          </cell>
          <cell r="G2567">
            <v>7.22</v>
          </cell>
        </row>
        <row r="2568">
          <cell r="B2568" t="str">
            <v>OBS.: MÃO DE OBRA DO MOTORISTA C/ ENCARGOS SOCIAIS JÁ INCLUSA NO INSUMO I0700.</v>
          </cell>
          <cell r="F2568" t="str">
            <v>BDI R$</v>
          </cell>
          <cell r="G2568">
            <v>11.51</v>
          </cell>
        </row>
        <row r="2569">
          <cell r="F2569" t="str">
            <v>TOTAL GERAL C/ BDI R$</v>
          </cell>
          <cell r="G2569">
            <v>57.53</v>
          </cell>
        </row>
        <row r="2570">
          <cell r="F2570" t="str">
            <v>TOTAL GERAL S/ BDI R$</v>
          </cell>
          <cell r="G2570">
            <v>46.02</v>
          </cell>
        </row>
        <row r="2572">
          <cell r="A2572" t="str">
            <v>3.34.a</v>
          </cell>
          <cell r="C2572" t="str">
            <v>Concreto para recomposição de piso cimentado e/ou envelopamento de eletrodutos</v>
          </cell>
          <cell r="D2572" t="str">
            <v>m3</v>
          </cell>
          <cell r="G2572">
            <v>321.63</v>
          </cell>
        </row>
        <row r="2573">
          <cell r="B2573" t="str">
            <v>COMPOSIÇÃO</v>
          </cell>
          <cell r="C2573" t="str">
            <v>Concreto para recomposição de piso cimentado e/ou envelopamento de eletrodutos</v>
          </cell>
        </row>
        <row r="2574">
          <cell r="B2574" t="str">
            <v>UNIDADE</v>
          </cell>
          <cell r="C2574" t="str">
            <v>m3</v>
          </cell>
        </row>
        <row r="2575">
          <cell r="B2575" t="str">
            <v>CÓDIGO</v>
          </cell>
          <cell r="C2575" t="str">
            <v>3.34.a</v>
          </cell>
        </row>
        <row r="2576">
          <cell r="B2576" t="str">
            <v>AUTOR</v>
          </cell>
          <cell r="C2576" t="str">
            <v>HÉLIO DELGÁDO</v>
          </cell>
        </row>
        <row r="2577">
          <cell r="B2577" t="str">
            <v>ULT ATUAL</v>
          </cell>
          <cell r="C2577" t="str">
            <v>14/03/2016 (SEINFRA) </v>
          </cell>
        </row>
        <row r="2578">
          <cell r="B2578" t="str">
            <v>TABELA</v>
          </cell>
          <cell r="C2578" t="str">
            <v>SEINFRA V024.1 (DESONERADA)</v>
          </cell>
        </row>
        <row r="2580">
          <cell r="B2580" t="str">
            <v>Código</v>
          </cell>
          <cell r="C2580" t="str">
            <v>Descrição</v>
          </cell>
          <cell r="D2580" t="str">
            <v>Unidade</v>
          </cell>
          <cell r="E2580" t="str">
            <v>Coeficiente</v>
          </cell>
          <cell r="F2580" t="str">
            <v>Preço</v>
          </cell>
          <cell r="G2580" t="str">
            <v>Total</v>
          </cell>
        </row>
        <row r="2581">
          <cell r="B2581" t="str">
            <v>MAO DE OBRA</v>
          </cell>
        </row>
        <row r="2582">
          <cell r="B2582" t="str">
            <v>I2543</v>
          </cell>
          <cell r="C2582" t="str">
            <v>SERVENTE</v>
          </cell>
          <cell r="D2582" t="str">
            <v>H</v>
          </cell>
          <cell r="E2582">
            <v>10</v>
          </cell>
          <cell r="F2582">
            <v>4.88</v>
          </cell>
          <cell r="G2582">
            <v>48.8</v>
          </cell>
        </row>
        <row r="2584">
          <cell r="B2584" t="str">
            <v>TOTAL MAO DE OBRA R$</v>
          </cell>
          <cell r="G2584">
            <v>48.8</v>
          </cell>
        </row>
        <row r="2585">
          <cell r="B2585" t="str">
            <v>MATERIAIS</v>
          </cell>
        </row>
        <row r="2586">
          <cell r="B2586" t="str">
            <v>I0280</v>
          </cell>
          <cell r="C2586" t="str">
            <v>BRITA</v>
          </cell>
          <cell r="D2586" t="str">
            <v>M3</v>
          </cell>
          <cell r="E2586">
            <v>0.9658</v>
          </cell>
          <cell r="F2586">
            <v>56</v>
          </cell>
          <cell r="G2586">
            <v>54.08</v>
          </cell>
        </row>
        <row r="2587">
          <cell r="B2587" t="str">
            <v>I0805</v>
          </cell>
          <cell r="C2587" t="str">
            <v>CIMENTO PORTLAND</v>
          </cell>
          <cell r="D2587" t="str">
            <v>KG</v>
          </cell>
          <cell r="E2587">
            <v>220</v>
          </cell>
          <cell r="F2587">
            <v>0.5</v>
          </cell>
          <cell r="G2587">
            <v>110</v>
          </cell>
        </row>
        <row r="2588">
          <cell r="B2588" t="str">
            <v>I0109</v>
          </cell>
          <cell r="C2588" t="str">
            <v>AREIA MEDIA</v>
          </cell>
          <cell r="D2588" t="str">
            <v>M3</v>
          </cell>
          <cell r="E2588">
            <v>0.778</v>
          </cell>
          <cell r="F2588">
            <v>46</v>
          </cell>
          <cell r="G2588">
            <v>35.79</v>
          </cell>
        </row>
        <row r="2590">
          <cell r="B2590" t="str">
            <v>TOTAL MATERIAIS R$</v>
          </cell>
          <cell r="G2590">
            <v>199.87</v>
          </cell>
        </row>
        <row r="2591">
          <cell r="B2591" t="str">
            <v>EQUIPAMENTOS (CUSTO HORÁRIO)</v>
          </cell>
        </row>
        <row r="2592">
          <cell r="B2592" t="str">
            <v>I0700</v>
          </cell>
          <cell r="C2592" t="str">
            <v>CAMINHONETE SAVEIRO (CHP)</v>
          </cell>
          <cell r="D2592" t="str">
            <v>H</v>
          </cell>
          <cell r="E2592">
            <v>0.5</v>
          </cell>
          <cell r="F2592">
            <v>61</v>
          </cell>
          <cell r="G2592">
            <v>30.5</v>
          </cell>
        </row>
        <row r="2594">
          <cell r="B2594" t="str">
            <v>TOTAL EQUIPAMENTOS (CUSTO HORÁRIO) R$</v>
          </cell>
          <cell r="G2594">
            <v>30.5</v>
          </cell>
        </row>
        <row r="2595">
          <cell r="B2595" t="str">
            <v>SERVIÇOS</v>
          </cell>
        </row>
        <row r="2599">
          <cell r="B2599" t="str">
            <v>TOTAL SERVIÇOS R$</v>
          </cell>
          <cell r="G2599">
            <v>0</v>
          </cell>
        </row>
        <row r="2601">
          <cell r="F2601" t="str">
            <v>TOTAL SIMPLES R$</v>
          </cell>
          <cell r="G2601">
            <v>279.17</v>
          </cell>
        </row>
        <row r="2602">
          <cell r="F2602" t="str">
            <v>ENCARGOS SOCIAIS DE 87,01% R$</v>
          </cell>
          <cell r="G2602">
            <v>42.46</v>
          </cell>
        </row>
        <row r="2603">
          <cell r="B2603" t="str">
            <v>OBS.: MÃO DE OBRA DO MOTORISTA C/ ENCARGOS SOCIAIS JÁ INCLUSA NO INSUMO I0700.</v>
          </cell>
          <cell r="F2603" t="str">
            <v>BDI R$</v>
          </cell>
          <cell r="G2603">
            <v>80.41</v>
          </cell>
        </row>
        <row r="2604">
          <cell r="F2604" t="str">
            <v>TOTAL GERAL C/ BDI R$</v>
          </cell>
          <cell r="G2604">
            <v>402.04</v>
          </cell>
        </row>
        <row r="2605">
          <cell r="F2605" t="str">
            <v>TOTAL GERAL S/ BDI R$</v>
          </cell>
          <cell r="G2605">
            <v>321.63</v>
          </cell>
        </row>
        <row r="2607">
          <cell r="A2607" t="str">
            <v>3.35.a</v>
          </cell>
          <cell r="C2607" t="str">
            <v>Ferro galvanizado aparente leve - até 3"</v>
          </cell>
          <cell r="D2607" t="str">
            <v>m</v>
          </cell>
          <cell r="G2607">
            <v>6.4799999999999995</v>
          </cell>
        </row>
        <row r="2608">
          <cell r="B2608" t="str">
            <v>COMPOSIÇÃO</v>
          </cell>
          <cell r="C2608" t="str">
            <v>Ferro galvanizado aparente leve - até 3"</v>
          </cell>
        </row>
        <row r="2609">
          <cell r="B2609" t="str">
            <v>UNIDADE</v>
          </cell>
          <cell r="C2609" t="str">
            <v>m</v>
          </cell>
        </row>
        <row r="2610">
          <cell r="B2610" t="str">
            <v>CÓDIGO</v>
          </cell>
          <cell r="C2610" t="str">
            <v>3.35.a</v>
          </cell>
        </row>
        <row r="2611">
          <cell r="B2611" t="str">
            <v>AUTOR</v>
          </cell>
          <cell r="C2611" t="str">
            <v>HÉLIO DELGÁDO</v>
          </cell>
        </row>
        <row r="2612">
          <cell r="B2612" t="str">
            <v>ULT ATUAL</v>
          </cell>
          <cell r="C2612" t="str">
            <v>14/03/2016 (SEINFRA) E OUT/2016 (PREFEITURA)</v>
          </cell>
        </row>
        <row r="2613">
          <cell r="B2613" t="str">
            <v>TABELA</v>
          </cell>
          <cell r="C2613" t="str">
            <v>SEINFRA V024.1 (DESONERADA)/PREFEITURA DE CANINDÉ  </v>
          </cell>
        </row>
        <row r="2615">
          <cell r="B2615" t="str">
            <v>Código</v>
          </cell>
          <cell r="C2615" t="str">
            <v>Descrição</v>
          </cell>
          <cell r="D2615" t="str">
            <v>Unidade</v>
          </cell>
          <cell r="E2615" t="str">
            <v>Coeficiente</v>
          </cell>
          <cell r="F2615" t="str">
            <v>Preço</v>
          </cell>
          <cell r="G2615" t="str">
            <v>Total</v>
          </cell>
        </row>
        <row r="2616">
          <cell r="B2616" t="str">
            <v>MAO DE OBRA</v>
          </cell>
        </row>
        <row r="2617">
          <cell r="B2617" t="str">
            <v>I0042</v>
          </cell>
          <cell r="C2617" t="str">
            <v>AUXILIAR DE ELETRICISTA</v>
          </cell>
          <cell r="D2617" t="str">
            <v>H</v>
          </cell>
          <cell r="E2617">
            <v>0.05</v>
          </cell>
          <cell r="F2617">
            <v>5.6</v>
          </cell>
          <cell r="G2617">
            <v>0.28</v>
          </cell>
        </row>
        <row r="2618">
          <cell r="B2618" t="str">
            <v>I2312</v>
          </cell>
          <cell r="C2618" t="str">
            <v>ELETRICISTA</v>
          </cell>
          <cell r="D2618" t="str">
            <v>H</v>
          </cell>
          <cell r="E2618">
            <v>0.05</v>
          </cell>
          <cell r="F2618">
            <v>7.2</v>
          </cell>
          <cell r="G2618">
            <v>0.36</v>
          </cell>
        </row>
        <row r="2619">
          <cell r="B2619" t="str">
            <v>GRATIFICAÇÃO DE FUNÇÃO (ELETRICISTA MOTORISTA) DE 10% EM R$</v>
          </cell>
          <cell r="G2619">
            <v>0.036</v>
          </cell>
        </row>
        <row r="2620">
          <cell r="B2620" t="str">
            <v>TOTAL MAO DE OBRA R$</v>
          </cell>
          <cell r="G2620">
            <v>0.68</v>
          </cell>
        </row>
        <row r="2621">
          <cell r="B2621" t="str">
            <v>MATERIAIS</v>
          </cell>
        </row>
        <row r="2624">
          <cell r="B2624" t="str">
            <v>TOTAL MATERIAIS R$</v>
          </cell>
          <cell r="G2624">
            <v>0</v>
          </cell>
        </row>
        <row r="2625">
          <cell r="B2625" t="str">
            <v>EQUIPAMENTOS (CUSTO HORÁRIO)</v>
          </cell>
        </row>
        <row r="2626">
          <cell r="B2626" t="str">
            <v>COMPOSIÇÃO PMC-001</v>
          </cell>
          <cell r="C2626" t="str">
            <v>VEÍCULO COM UM CESTO AÉREO SIMPLES ISOLADO COM ALCANCE ATÉ 13 METROS E PORTA ESCADA, MONTADO SOBRE CAMINHÃO DE CARROCERIA (CHP)</v>
          </cell>
          <cell r="D2626" t="str">
            <v>CHP</v>
          </cell>
          <cell r="E2626">
            <v>0.05</v>
          </cell>
          <cell r="F2626">
            <v>100.06</v>
          </cell>
          <cell r="G2626">
            <v>5</v>
          </cell>
        </row>
        <row r="2627">
          <cell r="B2627" t="str">
            <v>TOTAL EQUIPAMENTOS (CUSTO HORÁRIO) R$</v>
          </cell>
          <cell r="G2627">
            <v>5</v>
          </cell>
        </row>
        <row r="2628">
          <cell r="B2628" t="str">
            <v>SERVIÇOS</v>
          </cell>
        </row>
        <row r="2632">
          <cell r="B2632" t="str">
            <v>TOTAL SERVIÇOS R$</v>
          </cell>
          <cell r="G2632">
            <v>0</v>
          </cell>
        </row>
        <row r="2634">
          <cell r="F2634" t="str">
            <v>TOTAL SIMPLES R$</v>
          </cell>
          <cell r="G2634">
            <v>5.68</v>
          </cell>
        </row>
        <row r="2635">
          <cell r="F2635" t="str">
            <v>ENCARGOS SOCIAIS DE 117,01% R$</v>
          </cell>
          <cell r="G2635">
            <v>0.8</v>
          </cell>
        </row>
        <row r="2636">
          <cell r="F2636" t="str">
            <v>BDI R$</v>
          </cell>
          <cell r="G2636">
            <v>1.62</v>
          </cell>
        </row>
        <row r="2637">
          <cell r="F2637" t="str">
            <v>TOTAL GERAL C/ BDI R$</v>
          </cell>
          <cell r="G2637">
            <v>8.1</v>
          </cell>
        </row>
        <row r="2638">
          <cell r="F2638" t="str">
            <v>TOTAL GERAL S/ BDI R$</v>
          </cell>
          <cell r="G2638">
            <v>6.4799999999999995</v>
          </cell>
        </row>
        <row r="2640">
          <cell r="A2640" t="str">
            <v>3.35.b</v>
          </cell>
          <cell r="C2640" t="str">
            <v>Pvc ou corrugado tipo pead embutido no pico - até 3"</v>
          </cell>
          <cell r="D2640" t="str">
            <v>m</v>
          </cell>
          <cell r="G2640">
            <v>3.8900000000000006</v>
          </cell>
        </row>
        <row r="2641">
          <cell r="B2641" t="str">
            <v>COMPOSIÇÃO</v>
          </cell>
          <cell r="C2641" t="str">
            <v>Pvc ou corrugado tipo pead embutido no pico - até 3"</v>
          </cell>
        </row>
        <row r="2642">
          <cell r="B2642" t="str">
            <v>UNIDADE</v>
          </cell>
          <cell r="C2642" t="str">
            <v>m</v>
          </cell>
        </row>
        <row r="2643">
          <cell r="B2643" t="str">
            <v>CÓDIGO</v>
          </cell>
          <cell r="C2643" t="str">
            <v>3.35.b</v>
          </cell>
        </row>
        <row r="2644">
          <cell r="B2644" t="str">
            <v>AUTOR</v>
          </cell>
          <cell r="C2644" t="str">
            <v>HÉLIO DELGÁDO</v>
          </cell>
        </row>
        <row r="2645">
          <cell r="B2645" t="str">
            <v>ULT ATUAL</v>
          </cell>
          <cell r="C2645" t="str">
            <v>14/03/2016 (SEINFRA) E OUT/2016 (PREFEITURA)</v>
          </cell>
        </row>
        <row r="2646">
          <cell r="B2646" t="str">
            <v>TABELA</v>
          </cell>
          <cell r="C2646" t="str">
            <v>SEINFRA V024.1 (DESONERADA)/PREFEITURA DE CANINDÉ  </v>
          </cell>
        </row>
        <row r="2648">
          <cell r="B2648" t="str">
            <v>Código</v>
          </cell>
          <cell r="C2648" t="str">
            <v>Descrição</v>
          </cell>
          <cell r="D2648" t="str">
            <v>Unidade</v>
          </cell>
          <cell r="E2648" t="str">
            <v>Coeficiente</v>
          </cell>
          <cell r="F2648" t="str">
            <v>Preço</v>
          </cell>
          <cell r="G2648" t="str">
            <v>Total</v>
          </cell>
        </row>
        <row r="2649">
          <cell r="B2649" t="str">
            <v>MAO DE OBRA</v>
          </cell>
        </row>
        <row r="2650">
          <cell r="B2650" t="str">
            <v>I0042</v>
          </cell>
          <cell r="C2650" t="str">
            <v>AUXILIAR DE ELETRICISTA</v>
          </cell>
          <cell r="D2650" t="str">
            <v>H</v>
          </cell>
          <cell r="E2650">
            <v>0.03</v>
          </cell>
          <cell r="F2650">
            <v>5.6</v>
          </cell>
          <cell r="G2650">
            <v>0.17</v>
          </cell>
        </row>
        <row r="2651">
          <cell r="B2651" t="str">
            <v>I2312</v>
          </cell>
          <cell r="C2651" t="str">
            <v>ELETRICISTA</v>
          </cell>
          <cell r="D2651" t="str">
            <v>H</v>
          </cell>
          <cell r="E2651">
            <v>0.03</v>
          </cell>
          <cell r="F2651">
            <v>7.2</v>
          </cell>
          <cell r="G2651">
            <v>0.22</v>
          </cell>
        </row>
        <row r="2652">
          <cell r="B2652" t="str">
            <v>GRATIFICAÇÃO DE FUNÇÃO (ELETRICISTA MOTORISTA) DE 10% EM R$</v>
          </cell>
          <cell r="G2652">
            <v>0.022000000000000002</v>
          </cell>
        </row>
        <row r="2653">
          <cell r="B2653" t="str">
            <v>TOTAL MAO DE OBRA R$</v>
          </cell>
          <cell r="G2653">
            <v>0.41</v>
          </cell>
        </row>
        <row r="2654">
          <cell r="B2654" t="str">
            <v>MATERIAIS</v>
          </cell>
        </row>
        <row r="2657">
          <cell r="B2657" t="str">
            <v>TOTAL MATERIAIS R$</v>
          </cell>
          <cell r="G2657">
            <v>0</v>
          </cell>
        </row>
        <row r="2658">
          <cell r="B2658" t="str">
            <v>EQUIPAMENTOS (CUSTO HORÁRIO)</v>
          </cell>
        </row>
        <row r="2659">
          <cell r="B2659" t="str">
            <v>COMPOSIÇÃO PMC-001</v>
          </cell>
          <cell r="C2659" t="str">
            <v>VEÍCULO COM UM CESTO AÉREO SIMPLES ISOLADO COM ALCANCE ATÉ 13 METROS E PORTA ESCADA, MONTADO SOBRE CAMINHÃO DE CARROCERIA (CHP)</v>
          </cell>
          <cell r="D2659" t="str">
            <v>CHP</v>
          </cell>
          <cell r="E2659">
            <v>0.03</v>
          </cell>
          <cell r="F2659">
            <v>100.06</v>
          </cell>
          <cell r="G2659">
            <v>3</v>
          </cell>
        </row>
        <row r="2660">
          <cell r="B2660" t="str">
            <v>TOTAL EQUIPAMENTOS (CUSTO HORÁRIO) R$</v>
          </cell>
          <cell r="G2660">
            <v>3</v>
          </cell>
        </row>
        <row r="2661">
          <cell r="B2661" t="str">
            <v>SERVIÇOS</v>
          </cell>
        </row>
        <row r="2665">
          <cell r="B2665" t="str">
            <v>TOTAL SERVIÇOS R$</v>
          </cell>
          <cell r="G2665">
            <v>0</v>
          </cell>
        </row>
        <row r="2667">
          <cell r="F2667" t="str">
            <v>TOTAL SIMPLES R$</v>
          </cell>
          <cell r="G2667">
            <v>3.41</v>
          </cell>
        </row>
        <row r="2668">
          <cell r="F2668" t="str">
            <v>ENCARGOS SOCIAIS DE 117,01% R$</v>
          </cell>
          <cell r="G2668">
            <v>0.48</v>
          </cell>
        </row>
        <row r="2669">
          <cell r="F2669" t="str">
            <v>BDI R$</v>
          </cell>
          <cell r="G2669">
            <v>0.97</v>
          </cell>
        </row>
        <row r="2670">
          <cell r="F2670" t="str">
            <v>TOTAL GERAL C/ BDI R$</v>
          </cell>
          <cell r="G2670">
            <v>4.86</v>
          </cell>
        </row>
        <row r="2671">
          <cell r="F2671" t="str">
            <v>TOTAL GERAL S/ BDI R$</v>
          </cell>
          <cell r="G2671">
            <v>3.8900000000000006</v>
          </cell>
        </row>
        <row r="2673">
          <cell r="A2673" t="str">
            <v>3.36.a</v>
          </cell>
          <cell r="C2673" t="str">
            <v>Instalação de chave eletromagnética - até 50A</v>
          </cell>
          <cell r="D2673" t="str">
            <v>un</v>
          </cell>
          <cell r="G2673">
            <v>472.19</v>
          </cell>
        </row>
        <row r="2674">
          <cell r="B2674" t="str">
            <v>COMPOSIÇÃO</v>
          </cell>
          <cell r="C2674" t="str">
            <v>Instalação de chave eletromagnética - até 50A</v>
          </cell>
        </row>
        <row r="2675">
          <cell r="B2675" t="str">
            <v>UNIDADE</v>
          </cell>
          <cell r="C2675" t="str">
            <v>un</v>
          </cell>
        </row>
        <row r="2676">
          <cell r="B2676" t="str">
            <v>CÓDIGO</v>
          </cell>
          <cell r="C2676" t="str">
            <v>3.36.a</v>
          </cell>
        </row>
        <row r="2677">
          <cell r="B2677" t="str">
            <v>AUTOR</v>
          </cell>
          <cell r="C2677" t="str">
            <v>HÉLIO DELGÁDO</v>
          </cell>
        </row>
        <row r="2678">
          <cell r="B2678" t="str">
            <v>ULT ATUAL</v>
          </cell>
          <cell r="C2678" t="str">
            <v>14/03/2016 (SEINFRA) E OUT/2016 (PREFEITURA)</v>
          </cell>
        </row>
        <row r="2679">
          <cell r="B2679" t="str">
            <v>TABELA</v>
          </cell>
          <cell r="C2679" t="str">
            <v>SEINFRA V024.1 (DESONERADA)/PREFEITURA DE CANINDÉ  </v>
          </cell>
        </row>
        <row r="2681">
          <cell r="B2681" t="str">
            <v>Código</v>
          </cell>
          <cell r="C2681" t="str">
            <v>Descrição</v>
          </cell>
          <cell r="D2681" t="str">
            <v>Unidade</v>
          </cell>
          <cell r="E2681" t="str">
            <v>Coeficiente</v>
          </cell>
          <cell r="F2681" t="str">
            <v>Preço</v>
          </cell>
          <cell r="G2681" t="str">
            <v>Total</v>
          </cell>
        </row>
        <row r="2682">
          <cell r="B2682" t="str">
            <v>MAO DE OBRA</v>
          </cell>
        </row>
        <row r="2683">
          <cell r="B2683" t="str">
            <v>I0042</v>
          </cell>
          <cell r="C2683" t="str">
            <v>AUXILIAR DE ELETRICISTA</v>
          </cell>
          <cell r="D2683" t="str">
            <v>H</v>
          </cell>
          <cell r="E2683">
            <v>0.33</v>
          </cell>
          <cell r="F2683">
            <v>5.6</v>
          </cell>
          <cell r="G2683">
            <v>1.85</v>
          </cell>
        </row>
        <row r="2684">
          <cell r="B2684" t="str">
            <v>I2312</v>
          </cell>
          <cell r="C2684" t="str">
            <v>ELETRICISTA</v>
          </cell>
          <cell r="D2684" t="str">
            <v>H</v>
          </cell>
          <cell r="E2684">
            <v>0.33</v>
          </cell>
          <cell r="F2684">
            <v>7.2</v>
          </cell>
          <cell r="G2684">
            <v>2.38</v>
          </cell>
        </row>
        <row r="2685">
          <cell r="B2685" t="str">
            <v>GRATIFICAÇÃO DE FUNÇÃO (ELETRICISTA MOTORISTA) DE 10% EM R$</v>
          </cell>
          <cell r="G2685">
            <v>0.238</v>
          </cell>
        </row>
        <row r="2686">
          <cell r="B2686" t="str">
            <v>TOTAL MAO DE OBRA R$</v>
          </cell>
          <cell r="G2686">
            <v>4.47</v>
          </cell>
        </row>
        <row r="2687">
          <cell r="B2687" t="str">
            <v>MATERIAIS</v>
          </cell>
        </row>
        <row r="2688">
          <cell r="B2688" t="str">
            <v>INSUMO PMC-0010</v>
          </cell>
          <cell r="C2688" t="str">
            <v>CHAVE COM GRUPO NF 2X50A-220V </v>
          </cell>
          <cell r="D2688" t="str">
            <v>UN</v>
          </cell>
          <cell r="E2688">
            <v>1</v>
          </cell>
          <cell r="F2688">
            <v>429.47</v>
          </cell>
          <cell r="G2688">
            <v>429.47</v>
          </cell>
        </row>
        <row r="2690">
          <cell r="B2690" t="str">
            <v>TOTAL MATERIAIS R$</v>
          </cell>
          <cell r="G2690">
            <v>429.47</v>
          </cell>
        </row>
        <row r="2691">
          <cell r="B2691" t="str">
            <v>EQUIPAMENTOS (CUSTO HORÁRIO)</v>
          </cell>
        </row>
        <row r="2692">
          <cell r="B2692" t="str">
            <v>COMPOSIÇÃO PMC-001</v>
          </cell>
          <cell r="C2692" t="str">
            <v>VEÍCULO COM UM CESTO AÉREO SIMPLES ISOLADO COM ALCANCE ATÉ 13 METROS E PORTA ESCADA, MONTADO SOBRE CAMINHÃO DE CARROCERIA (CHP)</v>
          </cell>
          <cell r="D2692" t="str">
            <v>CHP</v>
          </cell>
          <cell r="E2692">
            <v>0.33</v>
          </cell>
          <cell r="F2692">
            <v>100.06</v>
          </cell>
          <cell r="G2692">
            <v>33.02</v>
          </cell>
        </row>
        <row r="2693">
          <cell r="B2693" t="str">
            <v>TOTAL EQUIPAMENTOS (CUSTO HORÁRIO) R$</v>
          </cell>
          <cell r="G2693">
            <v>33.02</v>
          </cell>
        </row>
        <row r="2694">
          <cell r="B2694" t="str">
            <v>SERVIÇOS</v>
          </cell>
        </row>
        <row r="2698">
          <cell r="B2698" t="str">
            <v>TOTAL SERVIÇOS R$</v>
          </cell>
          <cell r="G2698">
            <v>0</v>
          </cell>
        </row>
        <row r="2700">
          <cell r="F2700" t="str">
            <v>TOTAL SIMPLES R$</v>
          </cell>
          <cell r="G2700">
            <v>466.96000000000004</v>
          </cell>
        </row>
        <row r="2701">
          <cell r="F2701" t="str">
            <v>ENCARGOS SOCIAIS DE 117,01% R$</v>
          </cell>
          <cell r="G2701">
            <v>5.23</v>
          </cell>
        </row>
        <row r="2702">
          <cell r="F2702" t="str">
            <v>BDI R$</v>
          </cell>
          <cell r="G2702">
            <v>118.05</v>
          </cell>
        </row>
        <row r="2703">
          <cell r="F2703" t="str">
            <v>TOTAL GERAL C/ BDI R$</v>
          </cell>
          <cell r="G2703">
            <v>590.24</v>
          </cell>
        </row>
        <row r="2704">
          <cell r="F2704" t="str">
            <v>TOTAL GERAL S/ BDI R$</v>
          </cell>
          <cell r="G2704">
            <v>472.19</v>
          </cell>
        </row>
        <row r="2706">
          <cell r="A2706" t="str">
            <v>3.37.a</v>
          </cell>
          <cell r="C2706" t="str">
            <v>Rede isolada - conector perfurante 2,5mm2 a 16mm2 - 95mm2</v>
          </cell>
          <cell r="D2706" t="str">
            <v>un</v>
          </cell>
          <cell r="G2706">
            <v>18.57</v>
          </cell>
        </row>
        <row r="2707">
          <cell r="B2707" t="str">
            <v>COMPOSIÇÃO</v>
          </cell>
          <cell r="C2707" t="str">
            <v>Rede isolada - conector perfurante 2,5mm2 a 16mm2 - 95mm2</v>
          </cell>
        </row>
        <row r="2708">
          <cell r="B2708" t="str">
            <v>UNIDADE</v>
          </cell>
          <cell r="C2708" t="str">
            <v>un</v>
          </cell>
        </row>
        <row r="2709">
          <cell r="B2709" t="str">
            <v>CÓDIGO</v>
          </cell>
          <cell r="C2709" t="str">
            <v>3.37.a</v>
          </cell>
        </row>
        <row r="2710">
          <cell r="B2710" t="str">
            <v>AUTOR</v>
          </cell>
          <cell r="C2710" t="str">
            <v>HÉLIO DELGÁDO</v>
          </cell>
        </row>
        <row r="2711">
          <cell r="B2711" t="str">
            <v>ULT ATUAL</v>
          </cell>
          <cell r="C2711" t="str">
            <v>14/03/2016 (SEINFRA) E OUT/2016 (PREFEITURA)</v>
          </cell>
        </row>
        <row r="2712">
          <cell r="B2712" t="str">
            <v>TABELA</v>
          </cell>
          <cell r="C2712" t="str">
            <v>SEINFRA V024.1 (DESONERADA)/PREFEITURA DE CANINDÉ  </v>
          </cell>
        </row>
        <row r="2714">
          <cell r="B2714" t="str">
            <v>Código</v>
          </cell>
          <cell r="C2714" t="str">
            <v>Descrição</v>
          </cell>
          <cell r="D2714" t="str">
            <v>Unidade</v>
          </cell>
          <cell r="E2714" t="str">
            <v>Coeficiente</v>
          </cell>
          <cell r="F2714" t="str">
            <v>Preço</v>
          </cell>
          <cell r="G2714" t="str">
            <v>Total</v>
          </cell>
        </row>
        <row r="2715">
          <cell r="B2715" t="str">
            <v>MAO DE OBRA</v>
          </cell>
        </row>
        <row r="2716">
          <cell r="B2716" t="str">
            <v>I0042</v>
          </cell>
          <cell r="C2716" t="str">
            <v>AUXILIAR DE ELETRICISTA</v>
          </cell>
          <cell r="D2716" t="str">
            <v>H</v>
          </cell>
          <cell r="E2716">
            <v>0.08</v>
          </cell>
          <cell r="F2716">
            <v>5.6</v>
          </cell>
          <cell r="G2716">
            <v>0.45</v>
          </cell>
        </row>
        <row r="2717">
          <cell r="B2717" t="str">
            <v>I2312</v>
          </cell>
          <cell r="C2717" t="str">
            <v>ELETRICISTA</v>
          </cell>
          <cell r="D2717" t="str">
            <v>H</v>
          </cell>
          <cell r="E2717">
            <v>0.08</v>
          </cell>
          <cell r="F2717">
            <v>7.2</v>
          </cell>
          <cell r="G2717">
            <v>0.58</v>
          </cell>
        </row>
        <row r="2718">
          <cell r="B2718" t="str">
            <v>GRATIFICAÇÃO DE FUNÇÃO (ELETRICISTA MOTORISTA) DE 10% EM R$</v>
          </cell>
          <cell r="G2718">
            <v>0.057999999999999996</v>
          </cell>
        </row>
        <row r="2719">
          <cell r="B2719" t="str">
            <v>TOTAL MAO DE OBRA R$</v>
          </cell>
          <cell r="G2719">
            <v>1.09</v>
          </cell>
        </row>
        <row r="2720">
          <cell r="B2720" t="str">
            <v>MATERIAIS</v>
          </cell>
        </row>
        <row r="2721">
          <cell r="B2721" t="str">
            <v>INSUMO PMC-0062</v>
          </cell>
          <cell r="C2721" t="str">
            <v>CONECTOR PERFURANTE 16/95mm2</v>
          </cell>
          <cell r="D2721" t="str">
            <v>UN</v>
          </cell>
          <cell r="E2721">
            <v>1</v>
          </cell>
          <cell r="F2721">
            <v>8.2</v>
          </cell>
          <cell r="G2721">
            <v>8.2</v>
          </cell>
        </row>
        <row r="2723">
          <cell r="B2723" t="str">
            <v>TOTAL MATERIAIS R$</v>
          </cell>
          <cell r="G2723">
            <v>8.2</v>
          </cell>
        </row>
        <row r="2724">
          <cell r="B2724" t="str">
            <v>EQUIPAMENTOS (CUSTO HORÁRIO)</v>
          </cell>
        </row>
        <row r="2725">
          <cell r="B2725" t="str">
            <v>COMPOSIÇÃO PMC-001</v>
          </cell>
          <cell r="C2725" t="str">
            <v>VEÍCULO COM UM CESTO AÉREO SIMPLES ISOLADO COM ALCANCE ATÉ 13 METROS E PORTA ESCADA, MONTADO SOBRE CAMINHÃO DE CARROCERIA (CHP)</v>
          </cell>
          <cell r="D2725" t="str">
            <v>CHP</v>
          </cell>
          <cell r="E2725">
            <v>0.08</v>
          </cell>
          <cell r="F2725">
            <v>100.06</v>
          </cell>
          <cell r="G2725">
            <v>8</v>
          </cell>
        </row>
        <row r="2726">
          <cell r="B2726" t="str">
            <v>TOTAL EQUIPAMENTOS (CUSTO HORÁRIO) R$</v>
          </cell>
          <cell r="G2726">
            <v>8</v>
          </cell>
        </row>
        <row r="2727">
          <cell r="B2727" t="str">
            <v>SERVIÇOS</v>
          </cell>
        </row>
        <row r="2731">
          <cell r="B2731" t="str">
            <v>TOTAL SERVIÇOS R$</v>
          </cell>
          <cell r="G2731">
            <v>0</v>
          </cell>
        </row>
        <row r="2733">
          <cell r="F2733" t="str">
            <v>TOTAL SIMPLES R$</v>
          </cell>
          <cell r="G2733">
            <v>17.29</v>
          </cell>
        </row>
        <row r="2734">
          <cell r="F2734" t="str">
            <v>ENCARGOS SOCIAIS DE 117,01% R$</v>
          </cell>
          <cell r="G2734">
            <v>1.28</v>
          </cell>
        </row>
        <row r="2735">
          <cell r="F2735" t="str">
            <v>BDI R$</v>
          </cell>
          <cell r="G2735">
            <v>4.64</v>
          </cell>
        </row>
        <row r="2736">
          <cell r="F2736" t="str">
            <v>TOTAL GERAL C/ BDI R$</v>
          </cell>
          <cell r="G2736">
            <v>23.21</v>
          </cell>
        </row>
        <row r="2737">
          <cell r="F2737" t="str">
            <v>TOTAL GERAL S/ BDI R$</v>
          </cell>
          <cell r="G2737">
            <v>18.57</v>
          </cell>
        </row>
        <row r="2739">
          <cell r="A2739" t="str">
            <v>3.37.b</v>
          </cell>
          <cell r="C2739" t="str">
            <v>Rede cabos nus - conector cunha bronze Tipo III</v>
          </cell>
          <cell r="D2739" t="str">
            <v>un</v>
          </cell>
          <cell r="G2739">
            <v>15.170000000000002</v>
          </cell>
        </row>
        <row r="2740">
          <cell r="B2740" t="str">
            <v>COMPOSIÇÃO</v>
          </cell>
          <cell r="C2740" t="str">
            <v>Rede cabos nus - conector cunha bronze Tipo III</v>
          </cell>
        </row>
        <row r="2741">
          <cell r="B2741" t="str">
            <v>UNIDADE</v>
          </cell>
          <cell r="C2741" t="str">
            <v>un</v>
          </cell>
        </row>
        <row r="2742">
          <cell r="B2742" t="str">
            <v>CÓDIGO</v>
          </cell>
          <cell r="C2742" t="str">
            <v>3.37.b</v>
          </cell>
        </row>
        <row r="2743">
          <cell r="B2743" t="str">
            <v>AUTOR</v>
          </cell>
          <cell r="C2743" t="str">
            <v>HÉLIO DELGÁDO</v>
          </cell>
        </row>
        <row r="2744">
          <cell r="B2744" t="str">
            <v>ULT ATUAL</v>
          </cell>
          <cell r="C2744" t="str">
            <v>14/03/2016 (SEINFRA) E OUT/2016 (PREFEITURA)</v>
          </cell>
        </row>
        <row r="2745">
          <cell r="B2745" t="str">
            <v>TABELA</v>
          </cell>
          <cell r="C2745" t="str">
            <v>SEINFRA V024.1 (DESONERADA)/PREFEITURA DE CANINDÉ  </v>
          </cell>
        </row>
        <row r="2747">
          <cell r="B2747" t="str">
            <v>Código</v>
          </cell>
          <cell r="C2747" t="str">
            <v>Descrição</v>
          </cell>
          <cell r="D2747" t="str">
            <v>Unidade</v>
          </cell>
          <cell r="E2747" t="str">
            <v>Coeficiente</v>
          </cell>
          <cell r="F2747" t="str">
            <v>Preço</v>
          </cell>
          <cell r="G2747" t="str">
            <v>Total</v>
          </cell>
        </row>
        <row r="2748">
          <cell r="B2748" t="str">
            <v>MAO DE OBRA</v>
          </cell>
        </row>
        <row r="2749">
          <cell r="B2749" t="str">
            <v>I0042</v>
          </cell>
          <cell r="C2749" t="str">
            <v>AUXILIAR DE ELETRICISTA</v>
          </cell>
          <cell r="D2749" t="str">
            <v>H</v>
          </cell>
          <cell r="E2749">
            <v>0.1</v>
          </cell>
          <cell r="F2749">
            <v>5.6</v>
          </cell>
          <cell r="G2749">
            <v>0.56</v>
          </cell>
        </row>
        <row r="2750">
          <cell r="B2750" t="str">
            <v>I2312</v>
          </cell>
          <cell r="C2750" t="str">
            <v>ELETRICISTA</v>
          </cell>
          <cell r="D2750" t="str">
            <v>H</v>
          </cell>
          <cell r="E2750">
            <v>0.1</v>
          </cell>
          <cell r="F2750">
            <v>7.2</v>
          </cell>
          <cell r="G2750">
            <v>0.72</v>
          </cell>
        </row>
        <row r="2751">
          <cell r="B2751" t="str">
            <v>GRATIFICAÇÃO DE FUNÇÃO (ELETRICISTA MOTORISTA) DE 10% EM R$</v>
          </cell>
          <cell r="G2751">
            <v>0.072</v>
          </cell>
        </row>
        <row r="2752">
          <cell r="B2752" t="str">
            <v>TOTAL MAO DE OBRA R$</v>
          </cell>
          <cell r="G2752">
            <v>1.35</v>
          </cell>
        </row>
        <row r="2753">
          <cell r="B2753" t="str">
            <v>MATERIAIS</v>
          </cell>
        </row>
        <row r="2754">
          <cell r="B2754" t="str">
            <v>INSUMO PMC-0063</v>
          </cell>
          <cell r="C2754" t="str">
            <v>CONECTOR CUNHA BRONZE TIPO III</v>
          </cell>
          <cell r="D2754" t="str">
            <v>UN</v>
          </cell>
          <cell r="E2754">
            <v>1</v>
          </cell>
          <cell r="F2754">
            <v>2.23</v>
          </cell>
          <cell r="G2754">
            <v>2.23</v>
          </cell>
        </row>
        <row r="2756">
          <cell r="B2756" t="str">
            <v>TOTAL MATERIAIS R$</v>
          </cell>
          <cell r="G2756">
            <v>2.23</v>
          </cell>
        </row>
        <row r="2757">
          <cell r="B2757" t="str">
            <v>EQUIPAMENTOS (CUSTO HORÁRIO)</v>
          </cell>
        </row>
        <row r="2758">
          <cell r="B2758" t="str">
            <v>COMPOSIÇÃO PMC-001</v>
          </cell>
          <cell r="C2758" t="str">
            <v>VEÍCULO COM UM CESTO AÉREO SIMPLES ISOLADO COM ALCANCE ATÉ 13 METROS E PORTA ESCADA, MONTADO SOBRE CAMINHÃO DE CARROCERIA (CHP)</v>
          </cell>
          <cell r="D2758" t="str">
            <v>CHP</v>
          </cell>
          <cell r="E2758">
            <v>0.1</v>
          </cell>
          <cell r="F2758">
            <v>100.06</v>
          </cell>
          <cell r="G2758">
            <v>10.01</v>
          </cell>
        </row>
        <row r="2759">
          <cell r="B2759" t="str">
            <v>TOTAL EQUIPAMENTOS (CUSTO HORÁRIO) R$</v>
          </cell>
          <cell r="G2759">
            <v>10.01</v>
          </cell>
        </row>
        <row r="2760">
          <cell r="B2760" t="str">
            <v>SERVIÇOS</v>
          </cell>
        </row>
        <row r="2764">
          <cell r="B2764" t="str">
            <v>TOTAL SERVIÇOS R$</v>
          </cell>
          <cell r="G2764">
            <v>0</v>
          </cell>
        </row>
        <row r="2766">
          <cell r="F2766" t="str">
            <v>TOTAL SIMPLES R$</v>
          </cell>
          <cell r="G2766">
            <v>13.59</v>
          </cell>
        </row>
        <row r="2767">
          <cell r="F2767" t="str">
            <v>ENCARGOS SOCIAIS DE 117,01% R$</v>
          </cell>
          <cell r="G2767">
            <v>1.58</v>
          </cell>
        </row>
        <row r="2768">
          <cell r="F2768" t="str">
            <v>BDI R$</v>
          </cell>
          <cell r="G2768">
            <v>3.79</v>
          </cell>
        </row>
        <row r="2769">
          <cell r="F2769" t="str">
            <v>TOTAL GERAL C/ BDI R$</v>
          </cell>
          <cell r="G2769">
            <v>18.96</v>
          </cell>
        </row>
        <row r="2770">
          <cell r="F2770" t="str">
            <v>TOTAL GERAL S/ BDI R$</v>
          </cell>
          <cell r="G2770">
            <v>15.170000000000002</v>
          </cell>
        </row>
        <row r="2772">
          <cell r="A2772" t="str">
            <v>3.38.a</v>
          </cell>
          <cell r="C2772" t="str">
            <v>Instalação de fita de aço inox de 19mm </v>
          </cell>
          <cell r="D2772" t="str">
            <v>m</v>
          </cell>
          <cell r="G2772">
            <v>12.859999999999998</v>
          </cell>
        </row>
        <row r="2773">
          <cell r="B2773" t="str">
            <v>COMPOSIÇÃO</v>
          </cell>
          <cell r="C2773" t="str">
            <v>Instalação de fita de aço inox de 19mm </v>
          </cell>
        </row>
        <row r="2774">
          <cell r="B2774" t="str">
            <v>UNIDADE</v>
          </cell>
          <cell r="C2774" t="str">
            <v>m</v>
          </cell>
        </row>
        <row r="2775">
          <cell r="B2775" t="str">
            <v>CÓDIGO</v>
          </cell>
          <cell r="C2775" t="str">
            <v>3.38.a</v>
          </cell>
        </row>
        <row r="2776">
          <cell r="B2776" t="str">
            <v>AUTOR</v>
          </cell>
          <cell r="C2776" t="str">
            <v>HÉLIO DELGÁDO</v>
          </cell>
        </row>
        <row r="2777">
          <cell r="B2777" t="str">
            <v>ULT ATUAL</v>
          </cell>
          <cell r="C2777" t="str">
            <v>14/03/2016 (SEINFRA) E OUT/2016 (PREFEITURA)</v>
          </cell>
        </row>
        <row r="2778">
          <cell r="B2778" t="str">
            <v>TABELA</v>
          </cell>
          <cell r="C2778" t="str">
            <v>SEINFRA V024.1 (DESONERADA)/PREFEITURA DE CANINDÉ  </v>
          </cell>
        </row>
        <row r="2780">
          <cell r="B2780" t="str">
            <v>Código</v>
          </cell>
          <cell r="C2780" t="str">
            <v>Descrição</v>
          </cell>
          <cell r="D2780" t="str">
            <v>Unidade</v>
          </cell>
          <cell r="E2780" t="str">
            <v>Coeficiente</v>
          </cell>
          <cell r="F2780" t="str">
            <v>Preço</v>
          </cell>
          <cell r="G2780" t="str">
            <v>Total</v>
          </cell>
        </row>
        <row r="2781">
          <cell r="B2781" t="str">
            <v>MAO DE OBRA</v>
          </cell>
        </row>
        <row r="2782">
          <cell r="B2782" t="str">
            <v>I0042</v>
          </cell>
          <cell r="C2782" t="str">
            <v>AUXILIAR DE ELETRICISTA</v>
          </cell>
          <cell r="D2782" t="str">
            <v>H</v>
          </cell>
          <cell r="E2782">
            <v>0.08</v>
          </cell>
          <cell r="F2782">
            <v>5.6</v>
          </cell>
          <cell r="G2782">
            <v>0.45</v>
          </cell>
        </row>
        <row r="2783">
          <cell r="B2783" t="str">
            <v>I2312</v>
          </cell>
          <cell r="C2783" t="str">
            <v>ELETRICISTA</v>
          </cell>
          <cell r="D2783" t="str">
            <v>H</v>
          </cell>
          <cell r="E2783">
            <v>0.08</v>
          </cell>
          <cell r="F2783">
            <v>7.2</v>
          </cell>
          <cell r="G2783">
            <v>0.58</v>
          </cell>
        </row>
        <row r="2784">
          <cell r="B2784" t="str">
            <v>GRATIFICAÇÃO DE FUNÇÃO (ELETRICISTA MOTORISTA) DE 10% EM R$</v>
          </cell>
          <cell r="G2784">
            <v>0.057999999999999996</v>
          </cell>
        </row>
        <row r="2785">
          <cell r="B2785" t="str">
            <v>TOTAL MAO DE OBRA R$</v>
          </cell>
          <cell r="G2785">
            <v>1.09</v>
          </cell>
        </row>
        <row r="2786">
          <cell r="B2786" t="str">
            <v>MATERIAIS</v>
          </cell>
        </row>
        <row r="2787">
          <cell r="B2787" t="str">
            <v>I6422</v>
          </cell>
          <cell r="C2787" t="str">
            <v>FITA DE INOX P/ FIXAÇÃO DO ELETRODUTO NO POSTE</v>
          </cell>
          <cell r="D2787" t="str">
            <v>M</v>
          </cell>
          <cell r="E2787">
            <v>1</v>
          </cell>
          <cell r="F2787">
            <v>2.49</v>
          </cell>
          <cell r="G2787">
            <v>2.49</v>
          </cell>
        </row>
        <row r="2789">
          <cell r="B2789" t="str">
            <v>TOTAL MATERIAIS R$</v>
          </cell>
          <cell r="G2789">
            <v>2.49</v>
          </cell>
        </row>
        <row r="2790">
          <cell r="B2790" t="str">
            <v>EQUIPAMENTOS (CUSTO HORÁRIO)</v>
          </cell>
        </row>
        <row r="2791">
          <cell r="B2791" t="str">
            <v>COMPOSIÇÃO PMC-001</v>
          </cell>
          <cell r="C2791" t="str">
            <v>VEÍCULO COM UM CESTO AÉREO SIMPLES ISOLADO COM ALCANCE ATÉ 13 METROS E PORTA ESCADA, MONTADO SOBRE CAMINHÃO DE CARROCERIA (CHP)</v>
          </cell>
          <cell r="D2791" t="str">
            <v>CHP</v>
          </cell>
          <cell r="E2791">
            <v>0.08</v>
          </cell>
          <cell r="F2791">
            <v>100.06</v>
          </cell>
          <cell r="G2791">
            <v>8</v>
          </cell>
        </row>
        <row r="2792">
          <cell r="B2792" t="str">
            <v>TOTAL EQUIPAMENTOS (CUSTO HORÁRIO) R$</v>
          </cell>
          <cell r="G2792">
            <v>8</v>
          </cell>
        </row>
        <row r="2793">
          <cell r="B2793" t="str">
            <v>SERVIÇOS</v>
          </cell>
        </row>
        <row r="2797">
          <cell r="B2797" t="str">
            <v>TOTAL SERVIÇOS R$</v>
          </cell>
          <cell r="G2797">
            <v>0</v>
          </cell>
        </row>
        <row r="2799">
          <cell r="F2799" t="str">
            <v>TOTAL SIMPLES R$</v>
          </cell>
          <cell r="G2799">
            <v>11.58</v>
          </cell>
        </row>
        <row r="2800">
          <cell r="F2800" t="str">
            <v>ENCARGOS SOCIAIS DE 117,01% R$</v>
          </cell>
          <cell r="G2800">
            <v>1.28</v>
          </cell>
        </row>
        <row r="2801">
          <cell r="F2801" t="str">
            <v>BDI R$</v>
          </cell>
          <cell r="G2801">
            <v>3.22</v>
          </cell>
        </row>
        <row r="2802">
          <cell r="F2802" t="str">
            <v>TOTAL GERAL C/ BDI R$</v>
          </cell>
          <cell r="G2802">
            <v>16.08</v>
          </cell>
        </row>
        <row r="2803">
          <cell r="F2803" t="str">
            <v>TOTAL GERAL S/ BDI R$</v>
          </cell>
          <cell r="G2803">
            <v>12.859999999999998</v>
          </cell>
        </row>
        <row r="2805">
          <cell r="A2805" t="str">
            <v>3.38.b</v>
          </cell>
          <cell r="C2805" t="str">
            <v>Instalação de fecho em fita de aço inox de 19mm </v>
          </cell>
          <cell r="D2805" t="str">
            <v>un</v>
          </cell>
          <cell r="G2805">
            <v>3.33</v>
          </cell>
        </row>
        <row r="2806">
          <cell r="B2806" t="str">
            <v>COMPOSIÇÃO</v>
          </cell>
          <cell r="C2806" t="str">
            <v>Instalação de fecho em fita de aço inox de 19mm </v>
          </cell>
        </row>
        <row r="2807">
          <cell r="B2807" t="str">
            <v>UNIDADE</v>
          </cell>
          <cell r="C2807" t="str">
            <v>un</v>
          </cell>
        </row>
        <row r="2808">
          <cell r="B2808" t="str">
            <v>CÓDIGO</v>
          </cell>
          <cell r="C2808" t="str">
            <v>3.38.b</v>
          </cell>
        </row>
        <row r="2809">
          <cell r="B2809" t="str">
            <v>AUTOR</v>
          </cell>
          <cell r="C2809" t="str">
            <v>HÉLIO DELGÁDO</v>
          </cell>
        </row>
        <row r="2810">
          <cell r="B2810" t="str">
            <v>ULT ATUAL</v>
          </cell>
          <cell r="C2810" t="str">
            <v>14/03/2016 (SEINFRA) E OUT/2016 (PREFEITURA)</v>
          </cell>
        </row>
        <row r="2811">
          <cell r="B2811" t="str">
            <v>TABELA</v>
          </cell>
          <cell r="C2811" t="str">
            <v>SEINFRA V024.1 (DESONERADA)/PREFEITURA DE CANINDÉ  </v>
          </cell>
        </row>
        <row r="2813">
          <cell r="B2813" t="str">
            <v>Código</v>
          </cell>
          <cell r="C2813" t="str">
            <v>Descrição</v>
          </cell>
          <cell r="D2813" t="str">
            <v>Unidade</v>
          </cell>
          <cell r="E2813" t="str">
            <v>Coeficiente</v>
          </cell>
          <cell r="F2813" t="str">
            <v>Preço</v>
          </cell>
          <cell r="G2813" t="str">
            <v>Total</v>
          </cell>
        </row>
        <row r="2814">
          <cell r="B2814" t="str">
            <v>MAO DE OBRA</v>
          </cell>
        </row>
        <row r="2815">
          <cell r="B2815" t="str">
            <v>I0042</v>
          </cell>
          <cell r="C2815" t="str">
            <v>AUXILIAR DE ELETRICISTA</v>
          </cell>
          <cell r="D2815" t="str">
            <v>H</v>
          </cell>
          <cell r="E2815">
            <v>0.02</v>
          </cell>
          <cell r="F2815">
            <v>5.6</v>
          </cell>
          <cell r="G2815">
            <v>0.11</v>
          </cell>
        </row>
        <row r="2816">
          <cell r="B2816" t="str">
            <v>I2312</v>
          </cell>
          <cell r="C2816" t="str">
            <v>ELETRICISTA</v>
          </cell>
          <cell r="D2816" t="str">
            <v>H</v>
          </cell>
          <cell r="E2816">
            <v>0.02</v>
          </cell>
          <cell r="F2816">
            <v>7.2</v>
          </cell>
          <cell r="G2816">
            <v>0.14</v>
          </cell>
        </row>
        <row r="2817">
          <cell r="B2817" t="str">
            <v>GRATIFICAÇÃO DE FUNÇÃO (ELETRICISTA MOTORISTA) DE 10% EM R$</v>
          </cell>
          <cell r="G2817">
            <v>0.014000000000000002</v>
          </cell>
        </row>
        <row r="2818">
          <cell r="B2818" t="str">
            <v>TOTAL MAO DE OBRA R$</v>
          </cell>
          <cell r="G2818">
            <v>0.26</v>
          </cell>
        </row>
        <row r="2819">
          <cell r="B2819" t="str">
            <v>MATERIAIS</v>
          </cell>
        </row>
        <row r="2820">
          <cell r="B2820" t="str">
            <v>I6423</v>
          </cell>
          <cell r="C2820" t="str">
            <v>GRAMPO DE INOX P/ PRENDER FITA DE FIXAÇÃO</v>
          </cell>
          <cell r="D2820" t="str">
            <v>UN</v>
          </cell>
          <cell r="E2820">
            <v>1</v>
          </cell>
          <cell r="F2820">
            <v>0.77</v>
          </cell>
          <cell r="G2820">
            <v>0.77</v>
          </cell>
        </row>
        <row r="2822">
          <cell r="B2822" t="str">
            <v>TOTAL MATERIAIS R$</v>
          </cell>
          <cell r="G2822">
            <v>0.77</v>
          </cell>
        </row>
        <row r="2823">
          <cell r="B2823" t="str">
            <v>EQUIPAMENTOS (CUSTO HORÁRIO)</v>
          </cell>
        </row>
        <row r="2824">
          <cell r="B2824" t="str">
            <v>COMPOSIÇÃO PMC-001</v>
          </cell>
          <cell r="C2824" t="str">
            <v>VEÍCULO COM UM CESTO AÉREO SIMPLES ISOLADO COM ALCANCE ATÉ 13 METROS E PORTA ESCADA, MONTADO SOBRE CAMINHÃO DE CARROCERIA (CHP)</v>
          </cell>
          <cell r="D2824" t="str">
            <v>CHP</v>
          </cell>
          <cell r="E2824">
            <v>0.02</v>
          </cell>
          <cell r="F2824">
            <v>100.06</v>
          </cell>
          <cell r="G2824">
            <v>2</v>
          </cell>
        </row>
        <row r="2825">
          <cell r="B2825" t="str">
            <v>TOTAL EQUIPAMENTOS (CUSTO HORÁRIO) R$</v>
          </cell>
          <cell r="G2825">
            <v>2</v>
          </cell>
        </row>
        <row r="2826">
          <cell r="B2826" t="str">
            <v>SERVIÇOS</v>
          </cell>
        </row>
        <row r="2830">
          <cell r="B2830" t="str">
            <v>TOTAL SERVIÇOS R$</v>
          </cell>
          <cell r="G2830">
            <v>0</v>
          </cell>
        </row>
        <row r="2832">
          <cell r="F2832" t="str">
            <v>TOTAL SIMPLES R$</v>
          </cell>
          <cell r="G2832">
            <v>3.0300000000000002</v>
          </cell>
        </row>
        <row r="2833">
          <cell r="F2833" t="str">
            <v>ENCARGOS SOCIAIS DE 117,01% R$</v>
          </cell>
          <cell r="G2833">
            <v>0.3</v>
          </cell>
        </row>
        <row r="2834">
          <cell r="F2834" t="str">
            <v>BDI R$</v>
          </cell>
          <cell r="G2834">
            <v>0.83</v>
          </cell>
        </row>
        <row r="2835">
          <cell r="F2835" t="str">
            <v>TOTAL GERAL C/ BDI R$</v>
          </cell>
          <cell r="G2835">
            <v>4.16</v>
          </cell>
        </row>
        <row r="2836">
          <cell r="F2836" t="str">
            <v>TOTAL GERAL S/ BDI R$</v>
          </cell>
          <cell r="G2836">
            <v>3.33</v>
          </cell>
        </row>
        <row r="2838">
          <cell r="A2838" t="str">
            <v>3.39.a</v>
          </cell>
          <cell r="C2838" t="str">
            <v>Aplicação de solda exotérmica</v>
          </cell>
          <cell r="D2838" t="str">
            <v>un</v>
          </cell>
          <cell r="G2838">
            <v>56.3</v>
          </cell>
        </row>
        <row r="2839">
          <cell r="B2839" t="str">
            <v>COMPOSIÇÃO</v>
          </cell>
          <cell r="C2839" t="str">
            <v>Aplicação de solda exotérmica</v>
          </cell>
        </row>
        <row r="2840">
          <cell r="B2840" t="str">
            <v>UNIDADE</v>
          </cell>
          <cell r="C2840" t="str">
            <v>un</v>
          </cell>
        </row>
        <row r="2841">
          <cell r="B2841" t="str">
            <v>CÓDIGO</v>
          </cell>
          <cell r="C2841" t="str">
            <v>3.39.a</v>
          </cell>
        </row>
        <row r="2842">
          <cell r="B2842" t="str">
            <v>AUTOR</v>
          </cell>
          <cell r="C2842" t="str">
            <v>HÉLIO DELGÁDO</v>
          </cell>
        </row>
        <row r="2843">
          <cell r="B2843" t="str">
            <v>ULT ATUAL</v>
          </cell>
          <cell r="C2843" t="str">
            <v>14/03/2016 (SEINFRA) E OUT/2016 (PREFEITURA)</v>
          </cell>
        </row>
        <row r="2844">
          <cell r="B2844" t="str">
            <v>TABELA</v>
          </cell>
          <cell r="C2844" t="str">
            <v>SEINFRA V024.1 (DESONERADA)/PREFEITURA DE CANINDÉ  </v>
          </cell>
        </row>
        <row r="2846">
          <cell r="B2846" t="str">
            <v>Código</v>
          </cell>
          <cell r="C2846" t="str">
            <v>Descrição</v>
          </cell>
          <cell r="D2846" t="str">
            <v>Unidade</v>
          </cell>
          <cell r="E2846" t="str">
            <v>Coeficiente</v>
          </cell>
          <cell r="F2846" t="str">
            <v>Preço</v>
          </cell>
          <cell r="G2846" t="str">
            <v>Total</v>
          </cell>
        </row>
        <row r="2847">
          <cell r="B2847" t="str">
            <v>MAO DE OBRA</v>
          </cell>
        </row>
        <row r="2848">
          <cell r="B2848" t="str">
            <v>I0042</v>
          </cell>
          <cell r="C2848" t="str">
            <v>AUXILIAR DE ELETRICISTA</v>
          </cell>
          <cell r="D2848" t="str">
            <v>H</v>
          </cell>
          <cell r="E2848">
            <v>0.17</v>
          </cell>
          <cell r="F2848">
            <v>5.6</v>
          </cell>
          <cell r="G2848">
            <v>0.95</v>
          </cell>
        </row>
        <row r="2849">
          <cell r="B2849" t="str">
            <v>I2312</v>
          </cell>
          <cell r="C2849" t="str">
            <v>ELETRICISTA</v>
          </cell>
          <cell r="D2849" t="str">
            <v>H</v>
          </cell>
          <cell r="E2849">
            <v>0.17</v>
          </cell>
          <cell r="F2849">
            <v>7.2</v>
          </cell>
          <cell r="G2849">
            <v>1.22</v>
          </cell>
        </row>
        <row r="2850">
          <cell r="B2850" t="str">
            <v>GRATIFICAÇÃO DE FUNÇÃO (ELETRICISTA MOTORISTA) DE 10% EM R$</v>
          </cell>
          <cell r="G2850">
            <v>0.122</v>
          </cell>
        </row>
        <row r="2851">
          <cell r="B2851" t="str">
            <v>TOTAL MAO DE OBRA R$</v>
          </cell>
          <cell r="G2851">
            <v>2.29</v>
          </cell>
        </row>
        <row r="2852">
          <cell r="B2852" t="str">
            <v>MATERIAIS</v>
          </cell>
        </row>
        <row r="2853">
          <cell r="B2853" t="str">
            <v>I7378</v>
          </cell>
          <cell r="C2853" t="str">
            <v>IGNEX - PALITO IGNITOR PARA SOLDA EXOTÉRMICA</v>
          </cell>
          <cell r="D2853" t="str">
            <v>UN</v>
          </cell>
          <cell r="E2853">
            <v>1</v>
          </cell>
          <cell r="F2853">
            <v>3.41</v>
          </cell>
          <cell r="G2853">
            <v>3.41</v>
          </cell>
        </row>
        <row r="2854">
          <cell r="B2854" t="str">
            <v>I7377</v>
          </cell>
          <cell r="C2854" t="str">
            <v>CARTUCHO DE SOLDA EXOTÉRMICA N.º 90</v>
          </cell>
          <cell r="D2854" t="str">
            <v>UN</v>
          </cell>
          <cell r="E2854">
            <v>1</v>
          </cell>
          <cell r="F2854">
            <v>23.85</v>
          </cell>
          <cell r="G2854">
            <v>23.85</v>
          </cell>
        </row>
        <row r="2855">
          <cell r="B2855" t="str">
            <v>I7379</v>
          </cell>
          <cell r="C2855" t="str">
            <v>MOLDE P/ SOLDA TIPO "T" ATÉ 35mm²</v>
          </cell>
          <cell r="D2855" t="str">
            <v>UN</v>
          </cell>
          <cell r="E2855">
            <v>0.04</v>
          </cell>
          <cell r="F2855">
            <v>176.58</v>
          </cell>
          <cell r="G2855">
            <v>7.06</v>
          </cell>
        </row>
        <row r="2857">
          <cell r="B2857" t="str">
            <v>TOTAL MATERIAIS R$</v>
          </cell>
          <cell r="G2857">
            <v>34.32</v>
          </cell>
        </row>
        <row r="2858">
          <cell r="B2858" t="str">
            <v>EQUIPAMENTOS (CUSTO HORÁRIO)</v>
          </cell>
        </row>
        <row r="2859">
          <cell r="B2859" t="str">
            <v>COMPOSIÇÃO PMC-001</v>
          </cell>
          <cell r="C2859" t="str">
            <v>VEÍCULO COM UM CESTO AÉREO SIMPLES ISOLADO COM ALCANCE ATÉ 13 METROS E PORTA ESCADA, MONTADO SOBRE CAMINHÃO DE CARROCERIA (CHP)</v>
          </cell>
          <cell r="D2859" t="str">
            <v>CHP</v>
          </cell>
          <cell r="E2859">
            <v>0.17</v>
          </cell>
          <cell r="F2859">
            <v>100.06</v>
          </cell>
          <cell r="G2859">
            <v>17.01</v>
          </cell>
        </row>
        <row r="2860">
          <cell r="B2860" t="str">
            <v>TOTAL EQUIPAMENTOS (CUSTO HORÁRIO) R$</v>
          </cell>
          <cell r="G2860">
            <v>17.01</v>
          </cell>
        </row>
        <row r="2861">
          <cell r="B2861" t="str">
            <v>SERVIÇOS</v>
          </cell>
        </row>
        <row r="2865">
          <cell r="B2865" t="str">
            <v>TOTAL SERVIÇOS R$</v>
          </cell>
          <cell r="G2865">
            <v>0</v>
          </cell>
        </row>
        <row r="2867">
          <cell r="F2867" t="str">
            <v>TOTAL SIMPLES R$</v>
          </cell>
          <cell r="G2867">
            <v>53.620000000000005</v>
          </cell>
        </row>
        <row r="2868">
          <cell r="F2868" t="str">
            <v>ENCARGOS SOCIAIS DE 117,01% R$</v>
          </cell>
          <cell r="G2868">
            <v>2.68</v>
          </cell>
        </row>
        <row r="2869">
          <cell r="F2869" t="str">
            <v>BDI R$</v>
          </cell>
          <cell r="G2869">
            <v>14.08</v>
          </cell>
        </row>
        <row r="2870">
          <cell r="F2870" t="str">
            <v>TOTAL GERAL C/ BDI R$</v>
          </cell>
          <cell r="G2870">
            <v>70.38</v>
          </cell>
        </row>
        <row r="2871">
          <cell r="F2871" t="str">
            <v>TOTAL GERAL S/ BDI R$</v>
          </cell>
          <cell r="G2871">
            <v>56.3</v>
          </cell>
        </row>
        <row r="2873">
          <cell r="A2873" t="str">
            <v>3.40.a</v>
          </cell>
          <cell r="C2873" t="str">
            <v>Até 50A, monofásico, 10kA</v>
          </cell>
          <cell r="D2873" t="str">
            <v>un</v>
          </cell>
          <cell r="G2873">
            <v>29.03</v>
          </cell>
        </row>
        <row r="2874">
          <cell r="B2874" t="str">
            <v>COMPOSIÇÃO</v>
          </cell>
          <cell r="C2874" t="str">
            <v>Até 50A, monofásico, 10kA</v>
          </cell>
        </row>
        <row r="2875">
          <cell r="B2875" t="str">
            <v>UNIDADE</v>
          </cell>
          <cell r="C2875" t="str">
            <v>un</v>
          </cell>
        </row>
        <row r="2876">
          <cell r="B2876" t="str">
            <v>CÓDIGO</v>
          </cell>
          <cell r="C2876" t="str">
            <v>3.40.a</v>
          </cell>
        </row>
        <row r="2877">
          <cell r="B2877" t="str">
            <v>AUTOR</v>
          </cell>
          <cell r="C2877" t="str">
            <v>HÉLIO DELGÁDO</v>
          </cell>
        </row>
        <row r="2878">
          <cell r="B2878" t="str">
            <v>ULT ATUAL</v>
          </cell>
          <cell r="C2878" t="str">
            <v>14/03/2016 (SEINFRA) E OUT/2016 (PREFEITURA)</v>
          </cell>
        </row>
        <row r="2879">
          <cell r="B2879" t="str">
            <v>TABELA</v>
          </cell>
          <cell r="C2879" t="str">
            <v>SEINFRA V024.1 (DESONERADA)/PREFEITURA DE CANINDÉ  </v>
          </cell>
        </row>
        <row r="2881">
          <cell r="B2881" t="str">
            <v>Código</v>
          </cell>
          <cell r="C2881" t="str">
            <v>Descrição</v>
          </cell>
          <cell r="D2881" t="str">
            <v>Unidade</v>
          </cell>
          <cell r="E2881" t="str">
            <v>Coeficiente</v>
          </cell>
          <cell r="F2881" t="str">
            <v>Preço</v>
          </cell>
          <cell r="G2881" t="str">
            <v>Total</v>
          </cell>
        </row>
        <row r="2882">
          <cell r="B2882" t="str">
            <v>MAO DE OBRA</v>
          </cell>
        </row>
        <row r="2883">
          <cell r="B2883" t="str">
            <v>I0042</v>
          </cell>
          <cell r="C2883" t="str">
            <v>AUXILIAR DE ELETRICISTA</v>
          </cell>
          <cell r="D2883" t="str">
            <v>H</v>
          </cell>
          <cell r="E2883">
            <v>0.12</v>
          </cell>
          <cell r="F2883">
            <v>5.6</v>
          </cell>
          <cell r="G2883">
            <v>0.67</v>
          </cell>
        </row>
        <row r="2884">
          <cell r="B2884" t="str">
            <v>I2312</v>
          </cell>
          <cell r="C2884" t="str">
            <v>ELETRICISTA</v>
          </cell>
          <cell r="D2884" t="str">
            <v>H</v>
          </cell>
          <cell r="E2884">
            <v>0.12</v>
          </cell>
          <cell r="F2884">
            <v>7.2</v>
          </cell>
          <cell r="G2884">
            <v>0.86</v>
          </cell>
        </row>
        <row r="2885">
          <cell r="B2885" t="str">
            <v>GRATIFICAÇÃO DE FUNÇÃO (ELETRICISTA MOTORISTA) DE 10% EM R$</v>
          </cell>
          <cell r="G2885">
            <v>0.08600000000000001</v>
          </cell>
        </row>
        <row r="2886">
          <cell r="B2886" t="str">
            <v>TOTAL MAO DE OBRA R$</v>
          </cell>
          <cell r="G2886">
            <v>1.62</v>
          </cell>
        </row>
        <row r="2887">
          <cell r="B2887" t="str">
            <v>MATERIAIS</v>
          </cell>
        </row>
        <row r="2888">
          <cell r="B2888" t="str">
            <v>I0989</v>
          </cell>
          <cell r="C2888" t="str">
            <v>DISJUNTOR MONOPOLAR 50A</v>
          </cell>
          <cell r="D2888" t="str">
            <v>UN</v>
          </cell>
          <cell r="E2888">
            <v>1</v>
          </cell>
          <cell r="F2888">
            <v>13.5</v>
          </cell>
          <cell r="G2888">
            <v>13.5</v>
          </cell>
        </row>
        <row r="2891">
          <cell r="B2891" t="str">
            <v>TOTAL MATERIAIS R$</v>
          </cell>
          <cell r="G2891">
            <v>13.5</v>
          </cell>
        </row>
        <row r="2892">
          <cell r="B2892" t="str">
            <v>EQUIPAMENTOS (CUSTO HORÁRIO)</v>
          </cell>
        </row>
        <row r="2893">
          <cell r="B2893" t="str">
            <v>COMPOSIÇÃO PMC-001</v>
          </cell>
          <cell r="C2893" t="str">
            <v>VEÍCULO COM UM CESTO AÉREO SIMPLES ISOLADO COM ALCANCE ATÉ 13 METROS E PORTA ESCADA, MONTADO SOBRE CAMINHÃO DE CARROCERIA (CHP)</v>
          </cell>
          <cell r="D2893" t="str">
            <v>CHP</v>
          </cell>
          <cell r="E2893">
            <v>0.12</v>
          </cell>
          <cell r="F2893">
            <v>100.06</v>
          </cell>
          <cell r="G2893">
            <v>12.01</v>
          </cell>
        </row>
        <row r="2894">
          <cell r="B2894" t="str">
            <v>TOTAL EQUIPAMENTOS (CUSTO HORÁRIO) R$</v>
          </cell>
          <cell r="G2894">
            <v>12.01</v>
          </cell>
        </row>
        <row r="2895">
          <cell r="B2895" t="str">
            <v>SERVIÇOS</v>
          </cell>
        </row>
        <row r="2899">
          <cell r="B2899" t="str">
            <v>TOTAL SERVIÇOS R$</v>
          </cell>
          <cell r="G2899">
            <v>0</v>
          </cell>
        </row>
        <row r="2901">
          <cell r="F2901" t="str">
            <v>TOTAL SIMPLES R$</v>
          </cell>
          <cell r="G2901">
            <v>27.130000000000003</v>
          </cell>
        </row>
        <row r="2902">
          <cell r="F2902" t="str">
            <v>ENCARGOS SOCIAIS DE 117,01% R$</v>
          </cell>
          <cell r="G2902">
            <v>1.9</v>
          </cell>
        </row>
        <row r="2903">
          <cell r="F2903" t="str">
            <v>BDI R$</v>
          </cell>
          <cell r="G2903">
            <v>7.26</v>
          </cell>
        </row>
        <row r="2904">
          <cell r="F2904" t="str">
            <v>TOTAL GERAL C/ BDI R$</v>
          </cell>
          <cell r="G2904">
            <v>36.29</v>
          </cell>
        </row>
        <row r="2905">
          <cell r="F2905" t="str">
            <v>TOTAL GERAL S/ BDI R$</v>
          </cell>
          <cell r="G2905">
            <v>29.03</v>
          </cell>
        </row>
        <row r="2907">
          <cell r="A2907" t="str">
            <v>3.40.b</v>
          </cell>
          <cell r="C2907" t="str">
            <v>Até 50A, bipolar, 10kA</v>
          </cell>
          <cell r="D2907" t="str">
            <v>un</v>
          </cell>
          <cell r="G2907">
            <v>60.92999999999999</v>
          </cell>
        </row>
        <row r="2908">
          <cell r="B2908" t="str">
            <v>COMPOSIÇÃO</v>
          </cell>
          <cell r="C2908" t="str">
            <v>Até 50A, bipolar, 10kA</v>
          </cell>
        </row>
        <row r="2909">
          <cell r="B2909" t="str">
            <v>UNIDADE</v>
          </cell>
          <cell r="C2909" t="str">
            <v>un</v>
          </cell>
        </row>
        <row r="2910">
          <cell r="B2910" t="str">
            <v>CÓDIGO</v>
          </cell>
          <cell r="C2910" t="str">
            <v>3.40.b</v>
          </cell>
        </row>
        <row r="2911">
          <cell r="B2911" t="str">
            <v>AUTOR</v>
          </cell>
          <cell r="C2911" t="str">
            <v>HÉLIO DELGÁDO</v>
          </cell>
        </row>
        <row r="2912">
          <cell r="B2912" t="str">
            <v>ULT ATUAL</v>
          </cell>
          <cell r="C2912" t="str">
            <v>14/03/2016 (SEINFRA) E OUT/2016 (PREFEITURA)</v>
          </cell>
        </row>
        <row r="2913">
          <cell r="B2913" t="str">
            <v>TABELA</v>
          </cell>
          <cell r="C2913" t="str">
            <v>SEINFRA V024.1 (DESONERADA)/PREFEITURA DE CANINDÉ  </v>
          </cell>
        </row>
        <row r="2915">
          <cell r="B2915" t="str">
            <v>Código</v>
          </cell>
          <cell r="C2915" t="str">
            <v>Descrição</v>
          </cell>
          <cell r="D2915" t="str">
            <v>Unidade</v>
          </cell>
          <cell r="E2915" t="str">
            <v>Coeficiente</v>
          </cell>
          <cell r="F2915" t="str">
            <v>Preço</v>
          </cell>
          <cell r="G2915" t="str">
            <v>Total</v>
          </cell>
        </row>
        <row r="2916">
          <cell r="B2916" t="str">
            <v>MAO DE OBRA</v>
          </cell>
        </row>
        <row r="2917">
          <cell r="B2917" t="str">
            <v>I0042</v>
          </cell>
          <cell r="C2917" t="str">
            <v>AUXILIAR DE ELETRICISTA</v>
          </cell>
          <cell r="D2917" t="str">
            <v>H</v>
          </cell>
          <cell r="E2917">
            <v>0.12</v>
          </cell>
          <cell r="F2917">
            <v>5.6</v>
          </cell>
          <cell r="G2917">
            <v>0.67</v>
          </cell>
        </row>
        <row r="2918">
          <cell r="B2918" t="str">
            <v>I2312</v>
          </cell>
          <cell r="C2918" t="str">
            <v>ELETRICISTA</v>
          </cell>
          <cell r="D2918" t="str">
            <v>H</v>
          </cell>
          <cell r="E2918">
            <v>0.12</v>
          </cell>
          <cell r="F2918">
            <v>7.2</v>
          </cell>
          <cell r="G2918">
            <v>0.86</v>
          </cell>
        </row>
        <row r="2919">
          <cell r="B2919" t="str">
            <v>GRATIFICAÇÃO DE FUNÇÃO (ELETRICISTA MOTORISTA) DE 10% EM R$</v>
          </cell>
          <cell r="G2919">
            <v>0.08600000000000001</v>
          </cell>
        </row>
        <row r="2920">
          <cell r="B2920" t="str">
            <v>TOTAL MAO DE OBRA R$</v>
          </cell>
          <cell r="G2920">
            <v>1.62</v>
          </cell>
        </row>
        <row r="2921">
          <cell r="B2921" t="str">
            <v>MATERIAIS</v>
          </cell>
        </row>
        <row r="2922">
          <cell r="B2922" t="str">
            <v>I0978</v>
          </cell>
          <cell r="C2922" t="str">
            <v>DISJUNTOR BIPOLAR 50A</v>
          </cell>
          <cell r="D2922" t="str">
            <v>UN</v>
          </cell>
          <cell r="E2922">
            <v>1</v>
          </cell>
          <cell r="F2922">
            <v>45.4</v>
          </cell>
          <cell r="G2922">
            <v>45.4</v>
          </cell>
        </row>
        <row r="2925">
          <cell r="B2925" t="str">
            <v>TOTAL MATERIAIS R$</v>
          </cell>
          <cell r="G2925">
            <v>45.4</v>
          </cell>
        </row>
        <row r="2926">
          <cell r="B2926" t="str">
            <v>EQUIPAMENTOS (CUSTO HORÁRIO)</v>
          </cell>
        </row>
        <row r="2927">
          <cell r="B2927" t="str">
            <v>COMPOSIÇÃO PMC-001</v>
          </cell>
          <cell r="C2927" t="str">
            <v>VEÍCULO COM UM CESTO AÉREO SIMPLES ISOLADO COM ALCANCE ATÉ 13 METROS E PORTA ESCADA, MONTADO SOBRE CAMINHÃO DE CARROCERIA (CHP)</v>
          </cell>
          <cell r="D2927" t="str">
            <v>CHP</v>
          </cell>
          <cell r="E2927">
            <v>0.12</v>
          </cell>
          <cell r="F2927">
            <v>100.06</v>
          </cell>
          <cell r="G2927">
            <v>12.01</v>
          </cell>
        </row>
        <row r="2928">
          <cell r="B2928" t="str">
            <v>TOTAL EQUIPAMENTOS (CUSTO HORÁRIO) R$</v>
          </cell>
          <cell r="G2928">
            <v>12.01</v>
          </cell>
        </row>
        <row r="2929">
          <cell r="B2929" t="str">
            <v>SERVIÇOS</v>
          </cell>
        </row>
        <row r="2933">
          <cell r="B2933" t="str">
            <v>TOTAL SERVIÇOS R$</v>
          </cell>
          <cell r="G2933">
            <v>0</v>
          </cell>
        </row>
        <row r="2935">
          <cell r="F2935" t="str">
            <v>TOTAL SIMPLES R$</v>
          </cell>
          <cell r="G2935">
            <v>59.029999999999994</v>
          </cell>
        </row>
        <row r="2936">
          <cell r="F2936" t="str">
            <v>ENCARGOS SOCIAIS DE 117,01% R$</v>
          </cell>
          <cell r="G2936">
            <v>1.9</v>
          </cell>
        </row>
        <row r="2937">
          <cell r="F2937" t="str">
            <v>BDI R$</v>
          </cell>
          <cell r="G2937">
            <v>15.23</v>
          </cell>
        </row>
        <row r="2938">
          <cell r="F2938" t="str">
            <v>TOTAL GERAL C/ BDI R$</v>
          </cell>
          <cell r="G2938">
            <v>76.16</v>
          </cell>
        </row>
        <row r="2939">
          <cell r="F2939" t="str">
            <v>TOTAL GERAL S/ BDI R$</v>
          </cell>
          <cell r="G2939">
            <v>60.92999999999999</v>
          </cell>
        </row>
        <row r="2941">
          <cell r="A2941" t="str">
            <v>3.40.c</v>
          </cell>
          <cell r="C2941" t="str">
            <v>Até 50A, tripolar, 10kA</v>
          </cell>
          <cell r="D2941" t="str">
            <v>un</v>
          </cell>
          <cell r="G2941">
            <v>61.129999999999995</v>
          </cell>
        </row>
        <row r="2942">
          <cell r="B2942" t="str">
            <v>COMPOSIÇÃO</v>
          </cell>
          <cell r="C2942" t="str">
            <v>Até 50A, tripolar, 10kA</v>
          </cell>
        </row>
        <row r="2943">
          <cell r="B2943" t="str">
            <v>UNIDADE</v>
          </cell>
          <cell r="C2943" t="str">
            <v>un</v>
          </cell>
        </row>
        <row r="2944">
          <cell r="B2944" t="str">
            <v>CÓDIGO</v>
          </cell>
          <cell r="C2944" t="str">
            <v>3.40.c</v>
          </cell>
        </row>
        <row r="2945">
          <cell r="B2945" t="str">
            <v>AUTOR</v>
          </cell>
          <cell r="C2945" t="str">
            <v>HÉLIO DELGÁDO</v>
          </cell>
        </row>
        <row r="2946">
          <cell r="B2946" t="str">
            <v>ULT ATUAL</v>
          </cell>
          <cell r="C2946" t="str">
            <v>14/03/2016 (SEINFRA) E OUT/2016 (PREFEITURA)</v>
          </cell>
        </row>
        <row r="2947">
          <cell r="B2947" t="str">
            <v>TABELA</v>
          </cell>
          <cell r="C2947" t="str">
            <v>SEINFRA V024.1 (DESONERADA)/PREFEITURA DE CANINDÉ  </v>
          </cell>
        </row>
        <row r="2949">
          <cell r="B2949" t="str">
            <v>Código</v>
          </cell>
          <cell r="C2949" t="str">
            <v>Descrição</v>
          </cell>
          <cell r="D2949" t="str">
            <v>Unidade</v>
          </cell>
          <cell r="E2949" t="str">
            <v>Coeficiente</v>
          </cell>
          <cell r="F2949" t="str">
            <v>Preço</v>
          </cell>
          <cell r="G2949" t="str">
            <v>Total</v>
          </cell>
        </row>
        <row r="2950">
          <cell r="B2950" t="str">
            <v>MAO DE OBRA</v>
          </cell>
        </row>
        <row r="2951">
          <cell r="B2951" t="str">
            <v>I0042</v>
          </cell>
          <cell r="C2951" t="str">
            <v>AUXILIAR DE ELETRICISTA</v>
          </cell>
          <cell r="D2951" t="str">
            <v>H</v>
          </cell>
          <cell r="E2951">
            <v>0.12</v>
          </cell>
          <cell r="F2951">
            <v>5.6</v>
          </cell>
          <cell r="G2951">
            <v>0.67</v>
          </cell>
        </row>
        <row r="2952">
          <cell r="B2952" t="str">
            <v>I2312</v>
          </cell>
          <cell r="C2952" t="str">
            <v>ELETRICISTA</v>
          </cell>
          <cell r="D2952" t="str">
            <v>H</v>
          </cell>
          <cell r="E2952">
            <v>0.12</v>
          </cell>
          <cell r="F2952">
            <v>7.2</v>
          </cell>
          <cell r="G2952">
            <v>0.86</v>
          </cell>
        </row>
        <row r="2953">
          <cell r="B2953" t="str">
            <v>GRATIFICAÇÃO DE FUNÇÃO (ELETRICISTA MOTORISTA) DE 10% EM R$</v>
          </cell>
          <cell r="G2953">
            <v>0.08600000000000001</v>
          </cell>
        </row>
        <row r="2954">
          <cell r="B2954" t="str">
            <v>TOTAL MAO DE OBRA R$</v>
          </cell>
          <cell r="G2954">
            <v>1.62</v>
          </cell>
        </row>
        <row r="2955">
          <cell r="B2955" t="str">
            <v>MATERIAIS</v>
          </cell>
        </row>
        <row r="2956">
          <cell r="B2956" t="str">
            <v>I1013</v>
          </cell>
          <cell r="C2956" t="str">
            <v>DISJUNTOR TRIPOLAR 50A</v>
          </cell>
          <cell r="D2956" t="str">
            <v>UN</v>
          </cell>
          <cell r="E2956">
            <v>1</v>
          </cell>
          <cell r="F2956">
            <v>45.6</v>
          </cell>
          <cell r="G2956">
            <v>45.6</v>
          </cell>
        </row>
        <row r="2959">
          <cell r="B2959" t="str">
            <v>TOTAL MATERIAIS R$</v>
          </cell>
          <cell r="G2959">
            <v>45.6</v>
          </cell>
        </row>
        <row r="2960">
          <cell r="B2960" t="str">
            <v>EQUIPAMENTOS (CUSTO HORÁRIO)</v>
          </cell>
        </row>
        <row r="2961">
          <cell r="B2961" t="str">
            <v>COMPOSIÇÃO PMC-001</v>
          </cell>
          <cell r="C2961" t="str">
            <v>VEÍCULO COM UM CESTO AÉREO SIMPLES ISOLADO COM ALCANCE ATÉ 13 METROS E PORTA ESCADA, MONTADO SOBRE CAMINHÃO DE CARROCERIA (CHP)</v>
          </cell>
          <cell r="D2961" t="str">
            <v>CHP</v>
          </cell>
          <cell r="E2961">
            <v>0.12</v>
          </cell>
          <cell r="F2961">
            <v>100.06</v>
          </cell>
          <cell r="G2961">
            <v>12.01</v>
          </cell>
        </row>
        <row r="2962">
          <cell r="B2962" t="str">
            <v>TOTAL EQUIPAMENTOS (CUSTO HORÁRIO) R$</v>
          </cell>
          <cell r="G2962">
            <v>12.01</v>
          </cell>
        </row>
        <row r="2963">
          <cell r="B2963" t="str">
            <v>SERVIÇOS</v>
          </cell>
        </row>
        <row r="2967">
          <cell r="B2967" t="str">
            <v>TOTAL SERVIÇOS R$</v>
          </cell>
          <cell r="G2967">
            <v>0</v>
          </cell>
        </row>
        <row r="2969">
          <cell r="F2969" t="str">
            <v>TOTAL SIMPLES R$</v>
          </cell>
          <cell r="G2969">
            <v>59.23</v>
          </cell>
        </row>
        <row r="2970">
          <cell r="F2970" t="str">
            <v>ENCARGOS SOCIAIS DE 117,01% R$</v>
          </cell>
          <cell r="G2970">
            <v>1.9</v>
          </cell>
        </row>
        <row r="2971">
          <cell r="F2971" t="str">
            <v>BDI R$</v>
          </cell>
          <cell r="G2971">
            <v>15.28</v>
          </cell>
        </row>
        <row r="2972">
          <cell r="F2972" t="str">
            <v>TOTAL GERAL C/ BDI R$</v>
          </cell>
          <cell r="G2972">
            <v>76.41</v>
          </cell>
        </row>
        <row r="2973">
          <cell r="F2973" t="str">
            <v>TOTAL GERAL S/ BDI R$</v>
          </cell>
          <cell r="G2973">
            <v>61.129999999999995</v>
          </cell>
        </row>
        <row r="2975">
          <cell r="A2975" t="str">
            <v>3.40.d</v>
          </cell>
          <cell r="C2975" t="str">
            <v>De 60A a 100A, bipolar, 10kA</v>
          </cell>
          <cell r="D2975" t="str">
            <v>un</v>
          </cell>
          <cell r="G2975">
            <v>128.2</v>
          </cell>
        </row>
        <row r="2976">
          <cell r="B2976" t="str">
            <v>COMPOSIÇÃO</v>
          </cell>
          <cell r="C2976" t="str">
            <v>De 60A a 100A, bipolar, 10kA</v>
          </cell>
        </row>
        <row r="2977">
          <cell r="B2977" t="str">
            <v>UNIDADE</v>
          </cell>
          <cell r="C2977" t="str">
            <v>un</v>
          </cell>
        </row>
        <row r="2978">
          <cell r="B2978" t="str">
            <v>CÓDIGO</v>
          </cell>
          <cell r="C2978" t="str">
            <v>3.40.d</v>
          </cell>
        </row>
        <row r="2979">
          <cell r="B2979" t="str">
            <v>AUTOR</v>
          </cell>
          <cell r="C2979" t="str">
            <v>HÉLIO DELGÁDO</v>
          </cell>
        </row>
        <row r="2980">
          <cell r="B2980" t="str">
            <v>ULT ATUAL</v>
          </cell>
          <cell r="C2980" t="str">
            <v>14/03/2016 (SEINFRA) E OUT/2016 (PREFEITURA)</v>
          </cell>
        </row>
        <row r="2981">
          <cell r="B2981" t="str">
            <v>TABELA</v>
          </cell>
          <cell r="C2981" t="str">
            <v>SEINFRA V024.1 (DESONERADA)/PREFEITURA DE CANINDÉ  </v>
          </cell>
        </row>
        <row r="2983">
          <cell r="B2983" t="str">
            <v>Código</v>
          </cell>
          <cell r="C2983" t="str">
            <v>Descrição</v>
          </cell>
          <cell r="D2983" t="str">
            <v>Unidade</v>
          </cell>
          <cell r="E2983" t="str">
            <v>Coeficiente</v>
          </cell>
          <cell r="F2983" t="str">
            <v>Preço</v>
          </cell>
          <cell r="G2983" t="str">
            <v>Total</v>
          </cell>
        </row>
        <row r="2984">
          <cell r="B2984" t="str">
            <v>MAO DE OBRA</v>
          </cell>
        </row>
        <row r="2985">
          <cell r="B2985" t="str">
            <v>I0042</v>
          </cell>
          <cell r="C2985" t="str">
            <v>AUXILIAR DE ELETRICISTA</v>
          </cell>
          <cell r="D2985" t="str">
            <v>H</v>
          </cell>
          <cell r="E2985">
            <v>0.17</v>
          </cell>
          <cell r="F2985">
            <v>5.6</v>
          </cell>
          <cell r="G2985">
            <v>0.95</v>
          </cell>
        </row>
        <row r="2986">
          <cell r="B2986" t="str">
            <v>I2312</v>
          </cell>
          <cell r="C2986" t="str">
            <v>ELETRICISTA</v>
          </cell>
          <cell r="D2986" t="str">
            <v>H</v>
          </cell>
          <cell r="E2986">
            <v>0.17</v>
          </cell>
          <cell r="F2986">
            <v>7.2</v>
          </cell>
          <cell r="G2986">
            <v>1.22</v>
          </cell>
        </row>
        <row r="2987">
          <cell r="B2987" t="str">
            <v>GRATIFICAÇÃO DE FUNÇÃO (ELETRICISTA MOTORISTA) DE 10% EM R$</v>
          </cell>
          <cell r="G2987">
            <v>0.122</v>
          </cell>
        </row>
        <row r="2988">
          <cell r="B2988" t="str">
            <v>TOTAL MAO DE OBRA R$</v>
          </cell>
          <cell r="G2988">
            <v>2.29</v>
          </cell>
        </row>
        <row r="2989">
          <cell r="B2989" t="str">
            <v>MATERIAIS</v>
          </cell>
        </row>
        <row r="2990">
          <cell r="B2990" t="str">
            <v>INSUMO PMC-0020</v>
          </cell>
          <cell r="C2990" t="str">
            <v>DISJUNTOR BIPOLAR 100A</v>
          </cell>
          <cell r="D2990" t="str">
            <v>UN</v>
          </cell>
          <cell r="E2990">
            <v>1</v>
          </cell>
          <cell r="F2990">
            <v>106.22</v>
          </cell>
          <cell r="G2990">
            <v>106.22</v>
          </cell>
        </row>
        <row r="2993">
          <cell r="B2993" t="str">
            <v>TOTAL MATERIAIS R$</v>
          </cell>
          <cell r="G2993">
            <v>106.22</v>
          </cell>
        </row>
        <row r="2994">
          <cell r="B2994" t="str">
            <v>EQUIPAMENTOS (CUSTO HORÁRIO)</v>
          </cell>
        </row>
        <row r="2995">
          <cell r="B2995" t="str">
            <v>COMPOSIÇÃO PMC-001</v>
          </cell>
          <cell r="C2995" t="str">
            <v>VEÍCULO COM UM CESTO AÉREO SIMPLES ISOLADO COM ALCANCE ATÉ 13 METROS E PORTA ESCADA, MONTADO SOBRE CAMINHÃO DE CARROCERIA (CHP)</v>
          </cell>
          <cell r="D2995" t="str">
            <v>CHP</v>
          </cell>
          <cell r="E2995">
            <v>0.17</v>
          </cell>
          <cell r="F2995">
            <v>100.06</v>
          </cell>
          <cell r="G2995">
            <v>17.01</v>
          </cell>
        </row>
        <row r="2996">
          <cell r="B2996" t="str">
            <v>TOTAL EQUIPAMENTOS (CUSTO HORÁRIO) R$</v>
          </cell>
          <cell r="G2996">
            <v>17.01</v>
          </cell>
        </row>
        <row r="2997">
          <cell r="B2997" t="str">
            <v>SERVIÇOS</v>
          </cell>
        </row>
        <row r="3001">
          <cell r="B3001" t="str">
            <v>TOTAL SERVIÇOS R$</v>
          </cell>
          <cell r="G3001">
            <v>0</v>
          </cell>
        </row>
        <row r="3003">
          <cell r="F3003" t="str">
            <v>TOTAL SIMPLES R$</v>
          </cell>
          <cell r="G3003">
            <v>125.52000000000001</v>
          </cell>
        </row>
        <row r="3004">
          <cell r="F3004" t="str">
            <v>ENCARGOS SOCIAIS DE 117,01% R$</v>
          </cell>
          <cell r="G3004">
            <v>2.68</v>
          </cell>
        </row>
        <row r="3005">
          <cell r="F3005" t="str">
            <v>BDI R$</v>
          </cell>
          <cell r="G3005">
            <v>32.05</v>
          </cell>
        </row>
        <row r="3006">
          <cell r="F3006" t="str">
            <v>TOTAL GERAL C/ BDI R$</v>
          </cell>
          <cell r="G3006">
            <v>160.25</v>
          </cell>
        </row>
        <row r="3007">
          <cell r="F3007" t="str">
            <v>TOTAL GERAL S/ BDI R$</v>
          </cell>
          <cell r="G3007">
            <v>128.2</v>
          </cell>
        </row>
        <row r="3009">
          <cell r="A3009" t="str">
            <v>3.41.a</v>
          </cell>
          <cell r="C3009" t="str">
            <v>Quadro de  comando e proteção  100A/380V p/ 02 circuitos</v>
          </cell>
          <cell r="D3009" t="str">
            <v>un</v>
          </cell>
          <cell r="G3009">
            <v>2200.45</v>
          </cell>
        </row>
        <row r="3010">
          <cell r="B3010" t="str">
            <v>COMPOSIÇÃO</v>
          </cell>
          <cell r="C3010" t="str">
            <v>Quadro de  comando e proteção  100A/380V p/ 02 circuitos</v>
          </cell>
        </row>
        <row r="3011">
          <cell r="B3011" t="str">
            <v>UNIDADE</v>
          </cell>
          <cell r="C3011" t="str">
            <v>un</v>
          </cell>
        </row>
        <row r="3012">
          <cell r="B3012" t="str">
            <v>CÓDIGO</v>
          </cell>
          <cell r="C3012" t="str">
            <v>3.41.a</v>
          </cell>
        </row>
        <row r="3013">
          <cell r="B3013" t="str">
            <v>AUTOR</v>
          </cell>
          <cell r="C3013" t="str">
            <v>HÉLIO DELGÁDO</v>
          </cell>
        </row>
        <row r="3014">
          <cell r="B3014" t="str">
            <v>ULT ATUAL</v>
          </cell>
          <cell r="C3014" t="str">
            <v>14/03/2016 (SEINFRA) E OUT/2016 (PREFEITURA)</v>
          </cell>
        </row>
        <row r="3015">
          <cell r="B3015" t="str">
            <v>TABELA</v>
          </cell>
          <cell r="C3015" t="str">
            <v>SEINFRA V024.1 (DESONERADA)/PREFEITURA DE CANINDÉ  </v>
          </cell>
        </row>
        <row r="3017">
          <cell r="B3017" t="str">
            <v>Código</v>
          </cell>
          <cell r="C3017" t="str">
            <v>Descrição</v>
          </cell>
          <cell r="D3017" t="str">
            <v>Unidade</v>
          </cell>
          <cell r="E3017" t="str">
            <v>Coeficiente</v>
          </cell>
          <cell r="F3017" t="str">
            <v>Preço</v>
          </cell>
          <cell r="G3017" t="str">
            <v>Total</v>
          </cell>
        </row>
        <row r="3018">
          <cell r="B3018" t="str">
            <v>MAO DE OBRA</v>
          </cell>
        </row>
        <row r="3019">
          <cell r="B3019" t="str">
            <v>I0042</v>
          </cell>
          <cell r="C3019" t="str">
            <v>AUXILIAR DE ELETRICISTA</v>
          </cell>
          <cell r="D3019" t="str">
            <v>H</v>
          </cell>
          <cell r="E3019">
            <v>1.5</v>
          </cell>
          <cell r="F3019">
            <v>5.6</v>
          </cell>
          <cell r="G3019">
            <v>8.4</v>
          </cell>
        </row>
        <row r="3020">
          <cell r="B3020" t="str">
            <v>I1088</v>
          </cell>
          <cell r="C3020" t="str">
            <v>ELETROTECNICO MONTADOR</v>
          </cell>
          <cell r="D3020" t="str">
            <v>H</v>
          </cell>
          <cell r="E3020">
            <v>1.5</v>
          </cell>
          <cell r="F3020">
            <v>7.2</v>
          </cell>
          <cell r="G3020">
            <v>10.8</v>
          </cell>
        </row>
        <row r="3021">
          <cell r="B3021" t="str">
            <v>I2312</v>
          </cell>
          <cell r="C3021" t="str">
            <v>ELETRICISTA</v>
          </cell>
          <cell r="D3021" t="str">
            <v>H</v>
          </cell>
          <cell r="E3021">
            <v>1.5</v>
          </cell>
          <cell r="F3021">
            <v>7.2</v>
          </cell>
          <cell r="G3021">
            <v>10.8</v>
          </cell>
        </row>
        <row r="3022">
          <cell r="B3022" t="str">
            <v>GRATIFICAÇÃO DE FUNÇÃO (ELETRICISTA MOTORISTA) DE 10% EM R$</v>
          </cell>
          <cell r="G3022">
            <v>1.08</v>
          </cell>
        </row>
        <row r="3023">
          <cell r="B3023" t="str">
            <v>TOTAL MAO DE OBRA R$</v>
          </cell>
          <cell r="G3023">
            <v>31.08</v>
          </cell>
        </row>
        <row r="3024">
          <cell r="B3024" t="str">
            <v>MATERIAIS</v>
          </cell>
        </row>
        <row r="3025">
          <cell r="B3025" t="str">
            <v>I1761</v>
          </cell>
          <cell r="C3025" t="str">
            <v>QUADRO DISTRIBUIÇÃO LUZ 650X440X205MM</v>
          </cell>
          <cell r="D3025" t="str">
            <v>UN</v>
          </cell>
          <cell r="E3025">
            <v>1</v>
          </cell>
          <cell r="F3025">
            <v>371.18</v>
          </cell>
          <cell r="G3025">
            <v>371.18</v>
          </cell>
        </row>
        <row r="3026">
          <cell r="B3026" t="str">
            <v>I1016</v>
          </cell>
          <cell r="C3026" t="str">
            <v>DISJUNTOR TRIPOLAR DE 100A</v>
          </cell>
          <cell r="D3026" t="str">
            <v>UN</v>
          </cell>
          <cell r="E3026">
            <v>1</v>
          </cell>
          <cell r="F3026">
            <v>77.93</v>
          </cell>
          <cell r="G3026">
            <v>77.93</v>
          </cell>
        </row>
        <row r="3027">
          <cell r="B3027" t="str">
            <v>I1013</v>
          </cell>
          <cell r="C3027" t="str">
            <v>DISJUNTOR TRIPOLAR 50A</v>
          </cell>
          <cell r="D3027" t="str">
            <v>UN</v>
          </cell>
          <cell r="E3027">
            <v>2</v>
          </cell>
          <cell r="F3027">
            <v>45.6</v>
          </cell>
          <cell r="G3027">
            <v>91.2</v>
          </cell>
        </row>
        <row r="3028">
          <cell r="B3028" t="str">
            <v>INSUMO PMC-0016</v>
          </cell>
          <cell r="C3028" t="str">
            <v>CONTATORA 50A</v>
          </cell>
          <cell r="D3028" t="str">
            <v>UN</v>
          </cell>
          <cell r="E3028">
            <v>2</v>
          </cell>
          <cell r="F3028">
            <v>697.97</v>
          </cell>
          <cell r="G3028">
            <v>1395.94</v>
          </cell>
        </row>
        <row r="3029">
          <cell r="B3029">
            <v>2510</v>
          </cell>
          <cell r="C3029" t="str">
            <v>RELE FOTOELETRICO 1000W/220V</v>
          </cell>
          <cell r="D3029" t="str">
            <v>UN</v>
          </cell>
          <cell r="E3029">
            <v>1</v>
          </cell>
          <cell r="F3029">
            <v>38.44</v>
          </cell>
          <cell r="G3029">
            <v>38.44</v>
          </cell>
        </row>
        <row r="3030">
          <cell r="B3030" t="str">
            <v>I7410</v>
          </cell>
          <cell r="C3030" t="str">
            <v>TRILHO SUPORTE P/ FIXAÇÃO RÁPIDA DIN</v>
          </cell>
          <cell r="D3030" t="str">
            <v>M</v>
          </cell>
          <cell r="E3030">
            <v>1</v>
          </cell>
          <cell r="F3030">
            <v>8.22</v>
          </cell>
          <cell r="G3030">
            <v>8.22</v>
          </cell>
        </row>
        <row r="3033">
          <cell r="B3033" t="str">
            <v>TOTAL MATERIAIS R$</v>
          </cell>
          <cell r="G3033">
            <v>1982.91</v>
          </cell>
        </row>
        <row r="3034">
          <cell r="B3034" t="str">
            <v>EQUIPAMENTOS (CUSTO HORÁRIO)</v>
          </cell>
        </row>
        <row r="3035">
          <cell r="B3035" t="str">
            <v>COMPOSIÇÃO PMC-001</v>
          </cell>
          <cell r="C3035" t="str">
            <v>VEÍCULO COM UM CESTO AÉREO SIMPLES ISOLADO COM ALCANCE ATÉ 13 METROS E PORTA ESCADA, MONTADO SOBRE CAMINHÃO DE CARROCERIA (CHP)</v>
          </cell>
          <cell r="D3035" t="str">
            <v>CHP</v>
          </cell>
          <cell r="E3035">
            <v>1.5</v>
          </cell>
          <cell r="F3035">
            <v>100.06</v>
          </cell>
          <cell r="G3035">
            <v>150.09</v>
          </cell>
        </row>
        <row r="3036">
          <cell r="B3036" t="str">
            <v>TOTAL EQUIPAMENTOS (CUSTO HORÁRIO) R$</v>
          </cell>
          <cell r="G3036">
            <v>150.09</v>
          </cell>
        </row>
        <row r="3037">
          <cell r="B3037" t="str">
            <v>SERVIÇOS</v>
          </cell>
        </row>
        <row r="3041">
          <cell r="B3041" t="str">
            <v>TOTAL SERVIÇOS R$</v>
          </cell>
          <cell r="G3041">
            <v>0</v>
          </cell>
        </row>
        <row r="3043">
          <cell r="F3043" t="str">
            <v>TOTAL SIMPLES R$</v>
          </cell>
          <cell r="G3043">
            <v>2164.08</v>
          </cell>
        </row>
        <row r="3044">
          <cell r="F3044" t="str">
            <v>ENCARGOS SOCIAIS DE 117,01% R$</v>
          </cell>
          <cell r="G3044">
            <v>36.37</v>
          </cell>
        </row>
        <row r="3045">
          <cell r="F3045" t="str">
            <v>BDI R$</v>
          </cell>
          <cell r="G3045">
            <v>550.11</v>
          </cell>
        </row>
        <row r="3046">
          <cell r="F3046" t="str">
            <v>TOTAL GERAL C/ BDI R$</v>
          </cell>
          <cell r="G3046">
            <v>2750.56</v>
          </cell>
        </row>
        <row r="3047">
          <cell r="F3047" t="str">
            <v>TOTAL GERAL S/ BDI R$</v>
          </cell>
          <cell r="G3047">
            <v>2200.45</v>
          </cell>
        </row>
        <row r="3049">
          <cell r="A3049" t="str">
            <v>3.41.b</v>
          </cell>
          <cell r="C3049" t="str">
            <v>Quadro de  comando e proteção  100A/380V p/ 04 circuitos</v>
          </cell>
          <cell r="D3049" t="str">
            <v>un</v>
          </cell>
          <cell r="G3049">
            <v>2319.2400000000002</v>
          </cell>
        </row>
        <row r="3050">
          <cell r="B3050" t="str">
            <v>COMPOSIÇÃO</v>
          </cell>
          <cell r="C3050" t="str">
            <v>Quadro de  comando e proteção  100A/380V p/ 04 circuitos</v>
          </cell>
        </row>
        <row r="3051">
          <cell r="B3051" t="str">
            <v>UNIDADE</v>
          </cell>
          <cell r="C3051" t="str">
            <v>un</v>
          </cell>
        </row>
        <row r="3052">
          <cell r="B3052" t="str">
            <v>CÓDIGO</v>
          </cell>
          <cell r="C3052" t="str">
            <v>3.41.b</v>
          </cell>
        </row>
        <row r="3053">
          <cell r="B3053" t="str">
            <v>AUTOR</v>
          </cell>
          <cell r="C3053" t="str">
            <v>HÉLIO DELGÁDO</v>
          </cell>
        </row>
        <row r="3054">
          <cell r="B3054" t="str">
            <v>ULT ATUAL</v>
          </cell>
          <cell r="C3054" t="str">
            <v>14/03/2016 (SEINFRA) E OUT/2016 (PREFEITURA)</v>
          </cell>
        </row>
        <row r="3055">
          <cell r="B3055" t="str">
            <v>TABELA</v>
          </cell>
          <cell r="C3055" t="str">
            <v>SEINFRA V024.1 (DESONERADA)/PREFEITURA DE CANINDÉ  </v>
          </cell>
        </row>
        <row r="3057">
          <cell r="B3057" t="str">
            <v>Código</v>
          </cell>
          <cell r="C3057" t="str">
            <v>Descrição</v>
          </cell>
          <cell r="D3057" t="str">
            <v>Unidade</v>
          </cell>
          <cell r="E3057" t="str">
            <v>Coeficiente</v>
          </cell>
          <cell r="F3057" t="str">
            <v>Preço</v>
          </cell>
          <cell r="G3057" t="str">
            <v>Total</v>
          </cell>
        </row>
        <row r="3058">
          <cell r="B3058" t="str">
            <v>MAO DE OBRA</v>
          </cell>
        </row>
        <row r="3059">
          <cell r="B3059" t="str">
            <v>I0042</v>
          </cell>
          <cell r="C3059" t="str">
            <v>AUXILIAR DE ELETRICISTA</v>
          </cell>
          <cell r="D3059" t="str">
            <v>H</v>
          </cell>
          <cell r="E3059">
            <v>2</v>
          </cell>
          <cell r="F3059">
            <v>5.6</v>
          </cell>
          <cell r="G3059">
            <v>11.2</v>
          </cell>
        </row>
        <row r="3060">
          <cell r="B3060" t="str">
            <v>I1088</v>
          </cell>
          <cell r="C3060" t="str">
            <v>ELETROTECNICO MONTADOR</v>
          </cell>
          <cell r="D3060" t="str">
            <v>H</v>
          </cell>
          <cell r="E3060">
            <v>2</v>
          </cell>
          <cell r="F3060">
            <v>7.2</v>
          </cell>
          <cell r="G3060">
            <v>14.4</v>
          </cell>
        </row>
        <row r="3061">
          <cell r="B3061" t="str">
            <v>I2312</v>
          </cell>
          <cell r="C3061" t="str">
            <v>ELETRICISTA</v>
          </cell>
          <cell r="D3061" t="str">
            <v>H</v>
          </cell>
          <cell r="E3061">
            <v>2</v>
          </cell>
          <cell r="F3061">
            <v>7.2</v>
          </cell>
          <cell r="G3061">
            <v>14.4</v>
          </cell>
        </row>
        <row r="3062">
          <cell r="B3062" t="str">
            <v>GRATIFICAÇÃO DE FUNÇÃO (ELETRICISTA MOTORISTA) DE 10% EM R$</v>
          </cell>
          <cell r="G3062">
            <v>1.4400000000000002</v>
          </cell>
        </row>
        <row r="3063">
          <cell r="B3063" t="str">
            <v>TOTAL MAO DE OBRA R$</v>
          </cell>
          <cell r="G3063">
            <v>41.44</v>
          </cell>
        </row>
        <row r="3064">
          <cell r="B3064" t="str">
            <v>MATERIAIS</v>
          </cell>
        </row>
        <row r="3065">
          <cell r="B3065" t="str">
            <v>I1761</v>
          </cell>
          <cell r="C3065" t="str">
            <v>QUADRO DISTRIBUIÇÃO LUZ 650X440X205MM</v>
          </cell>
          <cell r="D3065" t="str">
            <v>UN</v>
          </cell>
          <cell r="E3065">
            <v>1</v>
          </cell>
          <cell r="F3065">
            <v>371.18</v>
          </cell>
          <cell r="G3065">
            <v>371.18</v>
          </cell>
        </row>
        <row r="3066">
          <cell r="B3066" t="str">
            <v>I1016</v>
          </cell>
          <cell r="C3066" t="str">
            <v>DISJUNTOR TRIPOLAR DE 100A</v>
          </cell>
          <cell r="D3066" t="str">
            <v>UN</v>
          </cell>
          <cell r="E3066">
            <v>1</v>
          </cell>
          <cell r="F3066">
            <v>77.93</v>
          </cell>
          <cell r="G3066">
            <v>77.93</v>
          </cell>
        </row>
        <row r="3067">
          <cell r="B3067" t="str">
            <v>I1008</v>
          </cell>
          <cell r="C3067" t="str">
            <v>DISJUNTOR TRIPOLAR 25A</v>
          </cell>
          <cell r="D3067" t="str">
            <v>UN</v>
          </cell>
          <cell r="E3067">
            <v>4</v>
          </cell>
          <cell r="F3067">
            <v>45.6</v>
          </cell>
          <cell r="G3067">
            <v>182.4</v>
          </cell>
        </row>
        <row r="3068">
          <cell r="B3068" t="str">
            <v>INSUMO PMC-0015</v>
          </cell>
          <cell r="C3068" t="str">
            <v>CONTATORA 32A</v>
          </cell>
          <cell r="D3068" t="str">
            <v>UN</v>
          </cell>
          <cell r="E3068">
            <v>4</v>
          </cell>
          <cell r="F3068">
            <v>336.75</v>
          </cell>
          <cell r="G3068">
            <v>1347</v>
          </cell>
        </row>
        <row r="3069">
          <cell r="B3069" t="str">
            <v>INSUMO PMC-0050</v>
          </cell>
          <cell r="C3069" t="str">
            <v>RELÉ FOTOELETRONICO</v>
          </cell>
          <cell r="D3069" t="str">
            <v>UN</v>
          </cell>
          <cell r="E3069">
            <v>1</v>
          </cell>
          <cell r="F3069">
            <v>40.82</v>
          </cell>
          <cell r="G3069">
            <v>40.82</v>
          </cell>
        </row>
        <row r="3070">
          <cell r="B3070" t="str">
            <v>I7410</v>
          </cell>
          <cell r="C3070" t="str">
            <v>TRILHO SUPORTE P/ FIXAÇÃO RÁPIDA DIN</v>
          </cell>
          <cell r="D3070" t="str">
            <v>M</v>
          </cell>
          <cell r="E3070">
            <v>1.2</v>
          </cell>
          <cell r="F3070">
            <v>8.22</v>
          </cell>
          <cell r="G3070">
            <v>9.86</v>
          </cell>
        </row>
        <row r="3073">
          <cell r="B3073" t="str">
            <v>TOTAL MATERIAIS R$</v>
          </cell>
          <cell r="G3073">
            <v>2029.19</v>
          </cell>
        </row>
        <row r="3074">
          <cell r="B3074" t="str">
            <v>EQUIPAMENTOS (CUSTO HORÁRIO)</v>
          </cell>
        </row>
        <row r="3075">
          <cell r="B3075" t="str">
            <v>COMPOSIÇÃO PMC-001</v>
          </cell>
          <cell r="C3075" t="str">
            <v>VEÍCULO COM UM CESTO AÉREO SIMPLES ISOLADO COM ALCANCE ATÉ 13 METROS E PORTA ESCADA, MONTADO SOBRE CAMINHÃO DE CARROCERIA (CHP)</v>
          </cell>
          <cell r="D3075" t="str">
            <v>CHP</v>
          </cell>
          <cell r="E3075">
            <v>2</v>
          </cell>
          <cell r="F3075">
            <v>100.06</v>
          </cell>
          <cell r="G3075">
            <v>200.12</v>
          </cell>
        </row>
        <row r="3076">
          <cell r="B3076" t="str">
            <v>TOTAL EQUIPAMENTOS (CUSTO HORÁRIO) R$</v>
          </cell>
          <cell r="G3076">
            <v>200.12</v>
          </cell>
        </row>
        <row r="3077">
          <cell r="B3077" t="str">
            <v>SERVIÇOS</v>
          </cell>
        </row>
        <row r="3081">
          <cell r="B3081" t="str">
            <v>TOTAL SERVIÇOS R$</v>
          </cell>
          <cell r="G3081">
            <v>0</v>
          </cell>
        </row>
        <row r="3083">
          <cell r="F3083" t="str">
            <v>TOTAL SIMPLES R$</v>
          </cell>
          <cell r="G3083">
            <v>2270.75</v>
          </cell>
        </row>
        <row r="3084">
          <cell r="F3084" t="str">
            <v>ENCARGOS SOCIAIS DE 117,01% R$</v>
          </cell>
          <cell r="G3084">
            <v>48.49</v>
          </cell>
        </row>
        <row r="3085">
          <cell r="F3085" t="str">
            <v>BDI R$</v>
          </cell>
          <cell r="G3085">
            <v>579.81</v>
          </cell>
        </row>
        <row r="3086">
          <cell r="F3086" t="str">
            <v>TOTAL GERAL C/ BDI R$</v>
          </cell>
          <cell r="G3086">
            <v>2899.05</v>
          </cell>
        </row>
        <row r="3087">
          <cell r="F3087" t="str">
            <v>TOTAL GERAL S/ BDI R$</v>
          </cell>
          <cell r="G3087">
            <v>2319.2400000000002</v>
          </cell>
        </row>
        <row r="3089">
          <cell r="A3089" t="str">
            <v>3.49.a</v>
          </cell>
          <cell r="C3089" t="str">
            <v>Quando de medição monofásico leitura à distância padrão ENEL</v>
          </cell>
          <cell r="D3089" t="str">
            <v>un</v>
          </cell>
          <cell r="G3089">
            <v>166.13</v>
          </cell>
        </row>
        <row r="3090">
          <cell r="B3090" t="str">
            <v>COMPOSIÇÃO</v>
          </cell>
          <cell r="C3090" t="str">
            <v>Quando de medição monofásico leitura à distância padrão ENEL</v>
          </cell>
        </row>
        <row r="3091">
          <cell r="B3091" t="str">
            <v>UNIDADE</v>
          </cell>
          <cell r="C3091" t="str">
            <v>un</v>
          </cell>
        </row>
        <row r="3092">
          <cell r="B3092" t="str">
            <v>CÓDIGO</v>
          </cell>
          <cell r="C3092" t="str">
            <v>3.49.a</v>
          </cell>
        </row>
        <row r="3093">
          <cell r="B3093" t="str">
            <v>AUTOR</v>
          </cell>
          <cell r="C3093" t="str">
            <v>HÉLIO DELGÁDO</v>
          </cell>
        </row>
        <row r="3094">
          <cell r="B3094" t="str">
            <v>ULT ATUAL</v>
          </cell>
          <cell r="C3094" t="str">
            <v>08/03/2016 (SEINFRA), 14/11/2016 (SINAPI) E OUT/2016 (PREFEITURA)</v>
          </cell>
        </row>
        <row r="3095">
          <cell r="B3095" t="str">
            <v>TABELA</v>
          </cell>
          <cell r="C3095" t="str">
            <v>SEINFRA V024.1 (DESONERADA)/SINAPI OUT/16 (DESONERADA)/PREFEITURA DE CANINDÉ</v>
          </cell>
        </row>
        <row r="3097">
          <cell r="B3097" t="str">
            <v>Código</v>
          </cell>
          <cell r="C3097" t="str">
            <v>Descrição</v>
          </cell>
          <cell r="D3097" t="str">
            <v>Unidade</v>
          </cell>
          <cell r="E3097" t="str">
            <v>Coeficiente</v>
          </cell>
          <cell r="F3097" t="str">
            <v>Preço</v>
          </cell>
          <cell r="G3097" t="str">
            <v>Total</v>
          </cell>
        </row>
        <row r="3098">
          <cell r="B3098" t="str">
            <v>MAO DE OBRA</v>
          </cell>
        </row>
        <row r="3099">
          <cell r="B3099" t="str">
            <v>I0042</v>
          </cell>
          <cell r="C3099" t="str">
            <v>AUXILIAR DE ELETRICISTA</v>
          </cell>
          <cell r="D3099" t="str">
            <v>H</v>
          </cell>
          <cell r="E3099">
            <v>0.5</v>
          </cell>
          <cell r="F3099">
            <v>5.6</v>
          </cell>
          <cell r="G3099">
            <v>2.8</v>
          </cell>
        </row>
        <row r="3100">
          <cell r="B3100" t="str">
            <v>I2312</v>
          </cell>
          <cell r="C3100" t="str">
            <v>ELETRICISTA</v>
          </cell>
          <cell r="D3100" t="str">
            <v>H</v>
          </cell>
          <cell r="E3100">
            <v>0.5</v>
          </cell>
          <cell r="F3100">
            <v>7.2</v>
          </cell>
          <cell r="G3100">
            <v>3.6</v>
          </cell>
        </row>
        <row r="3101">
          <cell r="B3101" t="str">
            <v>GRATIFICAÇÃO DE FUNÇÃO (ELETRICISTA MOTORISTA) DE 10% EM R$</v>
          </cell>
          <cell r="G3101">
            <v>0.36000000000000004</v>
          </cell>
        </row>
        <row r="3102">
          <cell r="B3102" t="str">
            <v>TOTAL MAO DE OBRA R$</v>
          </cell>
          <cell r="G3102">
            <v>6.76</v>
          </cell>
        </row>
        <row r="3103">
          <cell r="B3103" t="str">
            <v>MATERIAIS</v>
          </cell>
        </row>
        <row r="3104">
          <cell r="B3104">
            <v>39680</v>
          </cell>
          <cell r="C3104" t="str">
            <v>CAIXAS DE PROTECAO PARA 1 MEDIDOR MONOFASICO, EM CHAPA DE ACO 20 USG (PADRAO DA CONCESSIONARIA LOCAL)</v>
          </cell>
          <cell r="D3104" t="str">
            <v>UN</v>
          </cell>
          <cell r="E3104">
            <v>1</v>
          </cell>
          <cell r="F3104">
            <v>101.43</v>
          </cell>
          <cell r="G3104">
            <v>101.43</v>
          </cell>
        </row>
        <row r="3108">
          <cell r="B3108" t="str">
            <v>TOTAL MATERIAIS R$</v>
          </cell>
          <cell r="G3108">
            <v>101.43</v>
          </cell>
        </row>
        <row r="3109">
          <cell r="B3109" t="str">
            <v>EQUIPAMENTOS (CUSTO HORÁRIO)</v>
          </cell>
        </row>
        <row r="3110">
          <cell r="B3110" t="str">
            <v>COMPOSIÇÃO PMC-001</v>
          </cell>
          <cell r="C3110" t="str">
            <v>VEÍCULO COM UM CESTO AÉREO SIMPLES ISOLADO COM ALCANCE ATÉ 13 METROS E PORTA ESCADA, MONTADO SOBRE CAMINHÃO DE CARROCERIA (CHP)</v>
          </cell>
          <cell r="D3110" t="str">
            <v>CHP</v>
          </cell>
          <cell r="E3110">
            <v>0.5</v>
          </cell>
          <cell r="F3110">
            <v>100.06</v>
          </cell>
          <cell r="G3110">
            <v>50.03</v>
          </cell>
        </row>
        <row r="3111">
          <cell r="B3111" t="str">
            <v>TOTAL EQUIPAMENTOS (CUSTO HORÁRIO) R$</v>
          </cell>
          <cell r="G3111">
            <v>50.03</v>
          </cell>
        </row>
        <row r="3112">
          <cell r="B3112" t="str">
            <v>SERVIÇOS</v>
          </cell>
        </row>
        <row r="3116">
          <cell r="B3116" t="str">
            <v>TOTAL SERVIÇOS R$</v>
          </cell>
          <cell r="G3116">
            <v>0</v>
          </cell>
        </row>
        <row r="3118">
          <cell r="F3118" t="str">
            <v>TOTAL SIMPLES R$</v>
          </cell>
          <cell r="G3118">
            <v>158.22000000000003</v>
          </cell>
        </row>
        <row r="3119">
          <cell r="F3119" t="str">
            <v>ENCARGOS SOCIAIS DE 117,01% R$</v>
          </cell>
          <cell r="G3119">
            <v>7.91</v>
          </cell>
        </row>
        <row r="3120">
          <cell r="F3120" t="str">
            <v>BDI R$</v>
          </cell>
          <cell r="G3120">
            <v>41.53</v>
          </cell>
        </row>
        <row r="3121">
          <cell r="F3121" t="str">
            <v>TOTAL GERAL C/ BDI R$</v>
          </cell>
          <cell r="G3121">
            <v>207.66</v>
          </cell>
        </row>
        <row r="3122">
          <cell r="F3122" t="str">
            <v>TOTAL GERAL S/ BDI R$</v>
          </cell>
          <cell r="G3122">
            <v>166.13</v>
          </cell>
        </row>
        <row r="3124">
          <cell r="A3124" t="str">
            <v>3.49.b</v>
          </cell>
          <cell r="C3124" t="str">
            <v>Quando de medição trifásico leitura à distância padrão ENEL</v>
          </cell>
          <cell r="D3124" t="str">
            <v>un</v>
          </cell>
          <cell r="G3124">
            <v>401.8</v>
          </cell>
        </row>
        <row r="3125">
          <cell r="B3125" t="str">
            <v>COMPOSIÇÃO</v>
          </cell>
          <cell r="C3125" t="str">
            <v>Quando de medição trifásico leitura à distância padrão ENEL</v>
          </cell>
        </row>
        <row r="3126">
          <cell r="B3126" t="str">
            <v>UNIDADE</v>
          </cell>
          <cell r="C3126" t="str">
            <v>un</v>
          </cell>
        </row>
        <row r="3127">
          <cell r="B3127" t="str">
            <v>CÓDIGO</v>
          </cell>
          <cell r="C3127" t="str">
            <v>3.49.b</v>
          </cell>
        </row>
        <row r="3128">
          <cell r="B3128" t="str">
            <v>AUTOR</v>
          </cell>
          <cell r="C3128" t="str">
            <v>HÉLIO DELGÁDO</v>
          </cell>
        </row>
        <row r="3129">
          <cell r="B3129" t="str">
            <v>ULT ATUAL</v>
          </cell>
          <cell r="C3129" t="str">
            <v>14/03/2016 (SEINFRA) E OUT/2016 (PREFEITURA)</v>
          </cell>
        </row>
        <row r="3130">
          <cell r="B3130" t="str">
            <v>TABELA</v>
          </cell>
          <cell r="C3130" t="str">
            <v>SEINFRA V024.1 (DESONERADA)/PREFEITURA DE CANINDÉ</v>
          </cell>
        </row>
        <row r="3132">
          <cell r="B3132" t="str">
            <v>Código</v>
          </cell>
          <cell r="C3132" t="str">
            <v>Descrição</v>
          </cell>
          <cell r="D3132" t="str">
            <v>Unidade</v>
          </cell>
          <cell r="E3132" t="str">
            <v>Coeficiente</v>
          </cell>
          <cell r="F3132" t="str">
            <v>Preço</v>
          </cell>
          <cell r="G3132" t="str">
            <v>Total</v>
          </cell>
        </row>
        <row r="3133">
          <cell r="B3133" t="str">
            <v>MAO DE OBRA</v>
          </cell>
        </row>
        <row r="3134">
          <cell r="B3134" t="str">
            <v>I0042</v>
          </cell>
          <cell r="C3134" t="str">
            <v>AUXILIAR DE ELETRICISTA</v>
          </cell>
          <cell r="D3134" t="str">
            <v>H</v>
          </cell>
          <cell r="E3134">
            <v>1</v>
          </cell>
          <cell r="F3134">
            <v>5.6</v>
          </cell>
          <cell r="G3134">
            <v>5.6</v>
          </cell>
        </row>
        <row r="3135">
          <cell r="B3135" t="str">
            <v>I2312</v>
          </cell>
          <cell r="C3135" t="str">
            <v>ELETRICISTA</v>
          </cell>
          <cell r="D3135" t="str">
            <v>H</v>
          </cell>
          <cell r="E3135">
            <v>1</v>
          </cell>
          <cell r="F3135">
            <v>7.2</v>
          </cell>
          <cell r="G3135">
            <v>7.2</v>
          </cell>
        </row>
        <row r="3136">
          <cell r="B3136" t="str">
            <v>GRATIFICAÇÃO DE FUNÇÃO (ELETRICISTA MOTORISTA) DE 10% EM R$</v>
          </cell>
          <cell r="G3136">
            <v>0.7200000000000001</v>
          </cell>
        </row>
        <row r="3137">
          <cell r="B3137" t="str">
            <v>TOTAL MAO DE OBRA R$</v>
          </cell>
          <cell r="G3137">
            <v>13.52</v>
          </cell>
        </row>
        <row r="3138">
          <cell r="B3138" t="str">
            <v>MATERIAIS</v>
          </cell>
        </row>
        <row r="3139">
          <cell r="B3139" t="str">
            <v>I2413</v>
          </cell>
          <cell r="C3139" t="str">
            <v>QUADRO DE MEDIÇÃO TRIFASICA EM POSTE</v>
          </cell>
          <cell r="D3139" t="str">
            <v>UN</v>
          </cell>
          <cell r="E3139">
            <v>1</v>
          </cell>
          <cell r="F3139">
            <v>272.4</v>
          </cell>
          <cell r="G3139">
            <v>272.4</v>
          </cell>
        </row>
        <row r="3143">
          <cell r="B3143" t="str">
            <v>TOTAL MATERIAIS R$</v>
          </cell>
          <cell r="G3143">
            <v>272.4</v>
          </cell>
        </row>
        <row r="3144">
          <cell r="B3144" t="str">
            <v>EQUIPAMENTOS (CUSTO HORÁRIO)</v>
          </cell>
        </row>
        <row r="3145">
          <cell r="B3145" t="str">
            <v>COMPOSIÇÃO PMC-001</v>
          </cell>
          <cell r="C3145" t="str">
            <v>VEÍCULO COM UM CESTO AÉREO SIMPLES ISOLADO COM ALCANCE ATÉ 13 METROS E PORTA ESCADA, MONTADO SOBRE CAMINHÃO DE CARROCERIA (CHP)</v>
          </cell>
          <cell r="D3145" t="str">
            <v>CHP</v>
          </cell>
          <cell r="E3145">
            <v>1</v>
          </cell>
          <cell r="F3145">
            <v>100.06</v>
          </cell>
          <cell r="G3145">
            <v>100.06</v>
          </cell>
        </row>
        <row r="3146">
          <cell r="B3146" t="str">
            <v>TOTAL EQUIPAMENTOS (CUSTO HORÁRIO) R$</v>
          </cell>
          <cell r="G3146">
            <v>100.06</v>
          </cell>
        </row>
        <row r="3147">
          <cell r="B3147" t="str">
            <v>SERVIÇOS</v>
          </cell>
        </row>
        <row r="3151">
          <cell r="B3151" t="str">
            <v>TOTAL SERVIÇOS R$</v>
          </cell>
          <cell r="G3151">
            <v>0</v>
          </cell>
        </row>
        <row r="3153">
          <cell r="F3153" t="str">
            <v>TOTAL SIMPLES R$</v>
          </cell>
          <cell r="G3153">
            <v>385.97999999999996</v>
          </cell>
        </row>
        <row r="3154">
          <cell r="F3154" t="str">
            <v>ENCARGOS SOCIAIS DE 117,01% R$</v>
          </cell>
          <cell r="G3154">
            <v>15.82</v>
          </cell>
        </row>
        <row r="3155">
          <cell r="F3155" t="str">
            <v>BDI R$</v>
          </cell>
          <cell r="G3155">
            <v>100.45</v>
          </cell>
        </row>
        <row r="3156">
          <cell r="F3156" t="str">
            <v>TOTAL GERAL C/ BDI R$</v>
          </cell>
          <cell r="G3156">
            <v>502.25</v>
          </cell>
        </row>
        <row r="3157">
          <cell r="F3157" t="str">
            <v>TOTAL GERAL S/ BDI R$</v>
          </cell>
          <cell r="G3157">
            <v>401.8</v>
          </cell>
        </row>
        <row r="3159">
          <cell r="A3159" t="str">
            <v>3.50.a</v>
          </cell>
          <cell r="C3159" t="str">
            <v>Até 11m</v>
          </cell>
          <cell r="D3159" t="str">
            <v>un</v>
          </cell>
          <cell r="G3159">
            <v>168.45</v>
          </cell>
        </row>
        <row r="3160">
          <cell r="B3160" t="str">
            <v>COMPOSIÇÃO</v>
          </cell>
          <cell r="C3160" t="str">
            <v>Até 11m</v>
          </cell>
        </row>
        <row r="3161">
          <cell r="B3161" t="str">
            <v>UNIDADE</v>
          </cell>
          <cell r="C3161" t="str">
            <v>un</v>
          </cell>
        </row>
        <row r="3162">
          <cell r="B3162" t="str">
            <v>CÓDIGO</v>
          </cell>
          <cell r="C3162" t="str">
            <v>3.50.a</v>
          </cell>
        </row>
        <row r="3163">
          <cell r="B3163" t="str">
            <v>AUTOR</v>
          </cell>
          <cell r="C3163" t="str">
            <v>HÉLIO DELGÁDO</v>
          </cell>
        </row>
        <row r="3164">
          <cell r="B3164" t="str">
            <v>ULT ATUAL</v>
          </cell>
          <cell r="C3164" t="str">
            <v>14/03/2016 (SEINFRA) E OUT/2016 (PREFEITURA)</v>
          </cell>
        </row>
        <row r="3165">
          <cell r="B3165" t="str">
            <v>TABELA</v>
          </cell>
          <cell r="C3165" t="str">
            <v>SEINFRA V024.1 (DESONERADA)/PREFEITURA DE CANINDÉ</v>
          </cell>
        </row>
        <row r="3167">
          <cell r="B3167" t="str">
            <v>Código</v>
          </cell>
          <cell r="C3167" t="str">
            <v>Descrição</v>
          </cell>
          <cell r="D3167" t="str">
            <v>Unidade</v>
          </cell>
          <cell r="E3167" t="str">
            <v>Coeficiente</v>
          </cell>
          <cell r="F3167" t="str">
            <v>Preço</v>
          </cell>
          <cell r="G3167" t="str">
            <v>Total</v>
          </cell>
        </row>
        <row r="3168">
          <cell r="B3168" t="str">
            <v>MAO DE OBRA</v>
          </cell>
        </row>
        <row r="3169">
          <cell r="B3169" t="str">
            <v>I0042</v>
          </cell>
          <cell r="C3169" t="str">
            <v>AUXILIAR DE ELETRICISTA</v>
          </cell>
          <cell r="D3169" t="str">
            <v>H</v>
          </cell>
          <cell r="E3169">
            <v>0.75</v>
          </cell>
          <cell r="F3169">
            <v>5.6</v>
          </cell>
          <cell r="G3169">
            <v>4.2</v>
          </cell>
        </row>
        <row r="3170">
          <cell r="B3170" t="str">
            <v>I2312</v>
          </cell>
          <cell r="C3170" t="str">
            <v>ELETRICISTA</v>
          </cell>
          <cell r="D3170" t="str">
            <v>H</v>
          </cell>
          <cell r="E3170">
            <v>0.75</v>
          </cell>
          <cell r="F3170">
            <v>7.2</v>
          </cell>
          <cell r="G3170">
            <v>5.4</v>
          </cell>
        </row>
        <row r="3171">
          <cell r="B3171" t="str">
            <v>GRATIFICAÇÃO DE FUNÇÃO (ELETRICISTA MOTORISTA) DE 10% EM R$</v>
          </cell>
          <cell r="G3171">
            <v>0.54</v>
          </cell>
        </row>
        <row r="3172">
          <cell r="B3172" t="str">
            <v>TOTAL MAO DE OBRA R$</v>
          </cell>
          <cell r="G3172">
            <v>10.14</v>
          </cell>
        </row>
        <row r="3173">
          <cell r="B3173" t="str">
            <v>MATERIAIS</v>
          </cell>
        </row>
        <row r="3174">
          <cell r="B3174" t="str">
            <v>I2249</v>
          </cell>
          <cell r="C3174" t="str">
            <v>VERNIZ POLIURETANO PARA CONCRETO, ALVENARIA E ESTRUTURAS DE AÇO CARBONO</v>
          </cell>
          <cell r="D3174" t="str">
            <v>L</v>
          </cell>
          <cell r="E3174">
            <v>4.38</v>
          </cell>
          <cell r="F3174">
            <v>13.59</v>
          </cell>
          <cell r="G3174">
            <v>59.52</v>
          </cell>
        </row>
        <row r="3175">
          <cell r="B3175" t="str">
            <v>I1201</v>
          </cell>
          <cell r="C3175" t="str">
            <v>FUNDO PRIMER PARA CONCRETO</v>
          </cell>
          <cell r="D3175" t="str">
            <v>L</v>
          </cell>
          <cell r="E3175">
            <v>1.31</v>
          </cell>
          <cell r="F3175">
            <v>9.07</v>
          </cell>
          <cell r="G3175">
            <v>11.88</v>
          </cell>
        </row>
        <row r="3178">
          <cell r="B3178" t="str">
            <v>TOTAL MATERIAIS R$</v>
          </cell>
          <cell r="G3178">
            <v>71.4</v>
          </cell>
        </row>
        <row r="3179">
          <cell r="B3179" t="str">
            <v>EQUIPAMENTOS (CUSTO HORÁRIO)</v>
          </cell>
        </row>
        <row r="3180">
          <cell r="B3180" t="str">
            <v>COMPOSIÇÃO PMC-001</v>
          </cell>
          <cell r="C3180" t="str">
            <v>VEÍCULO COM UM CESTO AÉREO SIMPLES ISOLADO COM ALCANCE ATÉ 13 METROS E PORTA ESCADA, MONTADO SOBRE CAMINHÃO DE CARROCERIA (CHP)</v>
          </cell>
          <cell r="D3180" t="str">
            <v>CHP</v>
          </cell>
          <cell r="E3180">
            <v>0.75</v>
          </cell>
          <cell r="F3180">
            <v>100.06</v>
          </cell>
          <cell r="G3180">
            <v>75.05</v>
          </cell>
        </row>
        <row r="3181">
          <cell r="B3181" t="str">
            <v>TOTAL EQUIPAMENTOS (CUSTO HORÁRIO) R$</v>
          </cell>
          <cell r="G3181">
            <v>75.05</v>
          </cell>
        </row>
        <row r="3182">
          <cell r="B3182" t="str">
            <v>SERVIÇOS</v>
          </cell>
        </row>
        <row r="3186">
          <cell r="B3186" t="str">
            <v>TOTAL SERVIÇOS R$</v>
          </cell>
          <cell r="G3186">
            <v>0</v>
          </cell>
        </row>
        <row r="3188">
          <cell r="F3188" t="str">
            <v>TOTAL SIMPLES R$</v>
          </cell>
          <cell r="G3188">
            <v>156.59</v>
          </cell>
        </row>
        <row r="3189">
          <cell r="F3189" t="str">
            <v>ENCARGOS SOCIAIS DE 117,01% R$</v>
          </cell>
          <cell r="G3189">
            <v>11.86</v>
          </cell>
        </row>
        <row r="3190">
          <cell r="F3190" t="str">
            <v>BDI R$</v>
          </cell>
          <cell r="G3190">
            <v>42.11</v>
          </cell>
        </row>
        <row r="3191">
          <cell r="F3191" t="str">
            <v>TOTAL GERAL C/ BDI R$</v>
          </cell>
          <cell r="G3191">
            <v>210.56</v>
          </cell>
        </row>
        <row r="3192">
          <cell r="F3192" t="str">
            <v>TOTAL GERAL S/ BDI R$</v>
          </cell>
          <cell r="G3192">
            <v>168.45</v>
          </cell>
        </row>
        <row r="3194">
          <cell r="A3194" t="str">
            <v>3.50.b</v>
          </cell>
          <cell r="C3194" t="str">
            <v>De 12 até 15m</v>
          </cell>
          <cell r="D3194" t="str">
            <v>un</v>
          </cell>
          <cell r="G3194">
            <v>228.4</v>
          </cell>
        </row>
        <row r="3195">
          <cell r="B3195" t="str">
            <v>COMPOSIÇÃO</v>
          </cell>
          <cell r="C3195" t="str">
            <v>De 12 até 15m</v>
          </cell>
        </row>
        <row r="3196">
          <cell r="B3196" t="str">
            <v>UNIDADE</v>
          </cell>
          <cell r="C3196" t="str">
            <v>un</v>
          </cell>
        </row>
        <row r="3197">
          <cell r="B3197" t="str">
            <v>CÓDIGO</v>
          </cell>
          <cell r="C3197" t="str">
            <v>3.50.b</v>
          </cell>
        </row>
        <row r="3198">
          <cell r="B3198" t="str">
            <v>AUTOR</v>
          </cell>
          <cell r="C3198" t="str">
            <v>HÉLIO DELGÁDO</v>
          </cell>
        </row>
        <row r="3199">
          <cell r="B3199" t="str">
            <v>ULT ATUAL</v>
          </cell>
          <cell r="C3199" t="str">
            <v>14/03/2016 (SEINFRA) E OUT/2016 (PREFEITURA)</v>
          </cell>
        </row>
        <row r="3200">
          <cell r="B3200" t="str">
            <v>TABELA</v>
          </cell>
          <cell r="C3200" t="str">
            <v>SEINFRA V024.1 (DESONERADA)/PREFEITURA DE CANINDÉ</v>
          </cell>
        </row>
        <row r="3202">
          <cell r="B3202" t="str">
            <v>Código</v>
          </cell>
          <cell r="C3202" t="str">
            <v>Descrição</v>
          </cell>
          <cell r="D3202" t="str">
            <v>Unidade</v>
          </cell>
          <cell r="E3202" t="str">
            <v>Coeficiente</v>
          </cell>
          <cell r="F3202" t="str">
            <v>Preço</v>
          </cell>
          <cell r="G3202" t="str">
            <v>Total</v>
          </cell>
        </row>
        <row r="3203">
          <cell r="B3203" t="str">
            <v>MAO DE OBRA</v>
          </cell>
        </row>
        <row r="3204">
          <cell r="B3204" t="str">
            <v>I0042</v>
          </cell>
          <cell r="C3204" t="str">
            <v>AUXILIAR DE ELETRICISTA</v>
          </cell>
          <cell r="D3204" t="str">
            <v>H</v>
          </cell>
          <cell r="E3204">
            <v>1</v>
          </cell>
          <cell r="F3204">
            <v>5.6</v>
          </cell>
          <cell r="G3204">
            <v>5.6</v>
          </cell>
        </row>
        <row r="3205">
          <cell r="B3205" t="str">
            <v>I2312</v>
          </cell>
          <cell r="C3205" t="str">
            <v>ELETRICISTA</v>
          </cell>
          <cell r="D3205" t="str">
            <v>H</v>
          </cell>
          <cell r="E3205">
            <v>1</v>
          </cell>
          <cell r="F3205">
            <v>7.2</v>
          </cell>
          <cell r="G3205">
            <v>7.2</v>
          </cell>
        </row>
        <row r="3206">
          <cell r="B3206" t="str">
            <v>GRATIFICAÇÃO DE FUNÇÃO (ELETRICISTA MOTORISTA) DE 10% EM R$</v>
          </cell>
          <cell r="G3206">
            <v>0.7200000000000001</v>
          </cell>
        </row>
        <row r="3207">
          <cell r="B3207" t="str">
            <v>TOTAL MAO DE OBRA R$</v>
          </cell>
          <cell r="G3207">
            <v>13.52</v>
          </cell>
        </row>
        <row r="3208">
          <cell r="B3208" t="str">
            <v>MATERIAIS</v>
          </cell>
        </row>
        <row r="3209">
          <cell r="B3209" t="str">
            <v>I2249</v>
          </cell>
          <cell r="C3209" t="str">
            <v>VERNIZ POLIURETANO PARA CONCRETO, ALVENARIA E ESTRUTURAS DE AÇO CARBONO</v>
          </cell>
          <cell r="D3209" t="str">
            <v>L</v>
          </cell>
          <cell r="E3209">
            <v>6.07</v>
          </cell>
          <cell r="F3209">
            <v>13.59</v>
          </cell>
          <cell r="G3209">
            <v>82.49</v>
          </cell>
        </row>
        <row r="3210">
          <cell r="B3210" t="str">
            <v>I1201</v>
          </cell>
          <cell r="C3210" t="str">
            <v>FUNDO PRIMER PARA CONCRETO</v>
          </cell>
          <cell r="D3210" t="str">
            <v>L</v>
          </cell>
          <cell r="E3210">
            <v>1.82</v>
          </cell>
          <cell r="F3210">
            <v>9.07</v>
          </cell>
          <cell r="G3210">
            <v>16.51</v>
          </cell>
        </row>
        <row r="3213">
          <cell r="B3213" t="str">
            <v>TOTAL MATERIAIS R$</v>
          </cell>
          <cell r="G3213">
            <v>99</v>
          </cell>
        </row>
        <row r="3214">
          <cell r="B3214" t="str">
            <v>EQUIPAMENTOS (CUSTO HORÁRIO)</v>
          </cell>
        </row>
        <row r="3215">
          <cell r="B3215" t="str">
            <v>COMPOSIÇÃO PMC-001</v>
          </cell>
          <cell r="C3215" t="str">
            <v>VEÍCULO COM UM CESTO AÉREO SIMPLES ISOLADO COM ALCANCE ATÉ 13 METROS E PORTA ESCADA, MONTADO SOBRE CAMINHÃO DE CARROCERIA (CHP)</v>
          </cell>
          <cell r="D3215" t="str">
            <v>CHP</v>
          </cell>
          <cell r="E3215">
            <v>1</v>
          </cell>
          <cell r="F3215">
            <v>100.06</v>
          </cell>
          <cell r="G3215">
            <v>100.06</v>
          </cell>
        </row>
        <row r="3216">
          <cell r="B3216" t="str">
            <v>TOTAL EQUIPAMENTOS (CUSTO HORÁRIO) R$</v>
          </cell>
          <cell r="G3216">
            <v>100.06</v>
          </cell>
        </row>
        <row r="3217">
          <cell r="B3217" t="str">
            <v>SERVIÇOS</v>
          </cell>
        </row>
        <row r="3221">
          <cell r="B3221" t="str">
            <v>TOTAL SERVIÇOS R$</v>
          </cell>
          <cell r="G3221">
            <v>0</v>
          </cell>
        </row>
        <row r="3223">
          <cell r="F3223" t="str">
            <v>TOTAL SIMPLES R$</v>
          </cell>
          <cell r="G3223">
            <v>212.57999999999998</v>
          </cell>
        </row>
        <row r="3224">
          <cell r="F3224" t="str">
            <v>ENCARGOS SOCIAIS DE 117,01% R$</v>
          </cell>
          <cell r="G3224">
            <v>15.82</v>
          </cell>
        </row>
        <row r="3225">
          <cell r="F3225" t="str">
            <v>BDI R$</v>
          </cell>
          <cell r="G3225">
            <v>57.1</v>
          </cell>
        </row>
        <row r="3226">
          <cell r="F3226" t="str">
            <v>TOTAL GERAL C/ BDI R$</v>
          </cell>
          <cell r="G3226">
            <v>285.5</v>
          </cell>
        </row>
        <row r="3227">
          <cell r="F3227" t="str">
            <v>TOTAL GERAL S/ BDI R$</v>
          </cell>
          <cell r="G3227">
            <v>228.4</v>
          </cell>
        </row>
        <row r="3229">
          <cell r="A3229" t="str">
            <v>3.51.a</v>
          </cell>
          <cell r="C3229" t="str">
            <v>De 210mm</v>
          </cell>
          <cell r="D3229" t="str">
            <v>un</v>
          </cell>
          <cell r="G3229">
            <v>39.32</v>
          </cell>
        </row>
        <row r="3230">
          <cell r="B3230" t="str">
            <v>COMPOSIÇÃO</v>
          </cell>
          <cell r="C3230" t="str">
            <v>De 210mm</v>
          </cell>
        </row>
        <row r="3231">
          <cell r="B3231" t="str">
            <v>UNIDADE</v>
          </cell>
          <cell r="C3231" t="str">
            <v>un</v>
          </cell>
        </row>
        <row r="3232">
          <cell r="B3232" t="str">
            <v>CÓDIGO</v>
          </cell>
          <cell r="C3232" t="str">
            <v>3.51.a</v>
          </cell>
        </row>
        <row r="3233">
          <cell r="B3233" t="str">
            <v>AUTOR</v>
          </cell>
          <cell r="C3233" t="str">
            <v>HÉLIO DELGÁDO</v>
          </cell>
        </row>
        <row r="3234">
          <cell r="B3234" t="str">
            <v>ULT ATUAL</v>
          </cell>
          <cell r="C3234" t="str">
            <v>14/03/2016 (SEINFRA) E OUT/2016 (PREFEITURA)</v>
          </cell>
        </row>
        <row r="3235">
          <cell r="B3235" t="str">
            <v>TABELA</v>
          </cell>
          <cell r="C3235" t="str">
            <v>SEINFRA V024.1 (DESONERADA)/PREFEITURA DE CANINDÉ  </v>
          </cell>
        </row>
        <row r="3237">
          <cell r="B3237" t="str">
            <v>Código</v>
          </cell>
          <cell r="C3237" t="str">
            <v>Descrição</v>
          </cell>
          <cell r="D3237" t="str">
            <v>Unidade</v>
          </cell>
          <cell r="E3237" t="str">
            <v>Coeficiente</v>
          </cell>
          <cell r="F3237" t="str">
            <v>Preço</v>
          </cell>
          <cell r="G3237" t="str">
            <v>Total</v>
          </cell>
        </row>
        <row r="3238">
          <cell r="B3238" t="str">
            <v>MAO DE OBRA</v>
          </cell>
        </row>
        <row r="3239">
          <cell r="B3239" t="str">
            <v>I0042</v>
          </cell>
          <cell r="C3239" t="str">
            <v>AUXILIAR DE ELETRICISTA</v>
          </cell>
          <cell r="D3239" t="str">
            <v>H</v>
          </cell>
          <cell r="E3239">
            <v>0.15</v>
          </cell>
          <cell r="F3239">
            <v>5.6</v>
          </cell>
          <cell r="G3239">
            <v>0.84</v>
          </cell>
        </row>
        <row r="3240">
          <cell r="B3240" t="str">
            <v>I2312</v>
          </cell>
          <cell r="C3240" t="str">
            <v>ELETRICISTA</v>
          </cell>
          <cell r="D3240" t="str">
            <v>H</v>
          </cell>
          <cell r="E3240">
            <v>0.15</v>
          </cell>
          <cell r="F3240">
            <v>7.2</v>
          </cell>
          <cell r="G3240">
            <v>1.08</v>
          </cell>
        </row>
        <row r="3241">
          <cell r="B3241" t="str">
            <v>GRATIFICAÇÃO DE FUNÇÃO (ELETRICISTA MOTORISTA) DE 10% EM R$</v>
          </cell>
          <cell r="G3241">
            <v>0.10800000000000001</v>
          </cell>
        </row>
        <row r="3242">
          <cell r="B3242" t="str">
            <v>TOTAL MAO DE OBRA R$</v>
          </cell>
          <cell r="G3242">
            <v>2.03</v>
          </cell>
        </row>
        <row r="3243">
          <cell r="B3243" t="str">
            <v>MATERIAIS</v>
          </cell>
        </row>
        <row r="3244">
          <cell r="B3244" t="str">
            <v>INSUMO PMC-0058</v>
          </cell>
          <cell r="C3244" t="str">
            <v>CINTA CIRCULAR 210mm COM 02 PARAFUSOS FRANCÊS M16 x 70mm</v>
          </cell>
          <cell r="D3244" t="str">
            <v>UN</v>
          </cell>
          <cell r="E3244">
            <v>1</v>
          </cell>
          <cell r="F3244">
            <v>19.9</v>
          </cell>
          <cell r="G3244">
            <v>19.9</v>
          </cell>
        </row>
        <row r="3247">
          <cell r="B3247" t="str">
            <v>TOTAL MATERIAIS R$</v>
          </cell>
          <cell r="G3247">
            <v>19.9</v>
          </cell>
        </row>
        <row r="3248">
          <cell r="B3248" t="str">
            <v>EQUIPAMENTOS (CUSTO HORÁRIO)</v>
          </cell>
        </row>
        <row r="3249">
          <cell r="B3249" t="str">
            <v>COMPOSIÇÃO PMC-001</v>
          </cell>
          <cell r="C3249" t="str">
            <v>VEÍCULO COM UM CESTO AÉREO SIMPLES ISOLADO COM ALCANCE ATÉ 13 METROS E PORTA ESCADA, MONTADO SOBRE CAMINHÃO DE CARROCERIA (CHP)</v>
          </cell>
          <cell r="D3249" t="str">
            <v>CHP</v>
          </cell>
          <cell r="E3249">
            <v>0.15</v>
          </cell>
          <cell r="F3249">
            <v>100.06</v>
          </cell>
          <cell r="G3249">
            <v>15.01</v>
          </cell>
        </row>
        <row r="3250">
          <cell r="B3250" t="str">
            <v>TOTAL EQUIPAMENTOS (CUSTO HORÁRIO) R$</v>
          </cell>
          <cell r="G3250">
            <v>15.01</v>
          </cell>
        </row>
        <row r="3251">
          <cell r="B3251" t="str">
            <v>SERVIÇOS</v>
          </cell>
        </row>
        <row r="3255">
          <cell r="B3255" t="str">
            <v>TOTAL SERVIÇOS R$</v>
          </cell>
          <cell r="G3255">
            <v>0</v>
          </cell>
        </row>
        <row r="3257">
          <cell r="F3257" t="str">
            <v>TOTAL SIMPLES R$</v>
          </cell>
          <cell r="G3257">
            <v>36.94</v>
          </cell>
        </row>
        <row r="3258">
          <cell r="F3258" t="str">
            <v>ENCARGOS SOCIAIS DE 117,01% R$</v>
          </cell>
          <cell r="G3258">
            <v>2.38</v>
          </cell>
        </row>
        <row r="3259">
          <cell r="F3259" t="str">
            <v>BDI R$</v>
          </cell>
          <cell r="G3259">
            <v>9.83</v>
          </cell>
        </row>
        <row r="3260">
          <cell r="F3260" t="str">
            <v>TOTAL GERAL C/ BDI R$</v>
          </cell>
          <cell r="G3260">
            <v>49.15</v>
          </cell>
        </row>
        <row r="3261">
          <cell r="F3261" t="str">
            <v>TOTAL GERAL S/ BDI R$</v>
          </cell>
          <cell r="G3261">
            <v>39.32</v>
          </cell>
        </row>
        <row r="3263">
          <cell r="A3263" t="str">
            <v>3.51.c</v>
          </cell>
          <cell r="C3263" t="str">
            <v>De 240mm</v>
          </cell>
          <cell r="D3263" t="str">
            <v>un</v>
          </cell>
          <cell r="G3263">
            <v>48.17</v>
          </cell>
        </row>
        <row r="3264">
          <cell r="B3264" t="str">
            <v>COMPOSIÇÃO</v>
          </cell>
          <cell r="C3264" t="str">
            <v>De 240mm</v>
          </cell>
        </row>
        <row r="3265">
          <cell r="B3265" t="str">
            <v>UNIDADE</v>
          </cell>
          <cell r="C3265" t="str">
            <v>un</v>
          </cell>
        </row>
        <row r="3266">
          <cell r="B3266" t="str">
            <v>CÓDIGO</v>
          </cell>
          <cell r="C3266" t="str">
            <v>3.51.c</v>
          </cell>
        </row>
        <row r="3267">
          <cell r="B3267" t="str">
            <v>AUTOR</v>
          </cell>
          <cell r="C3267" t="str">
            <v>HÉLIO DELGÁDO</v>
          </cell>
        </row>
        <row r="3268">
          <cell r="B3268" t="str">
            <v>ULT ATUAL</v>
          </cell>
          <cell r="C3268" t="str">
            <v>14/03/2016 (SEINFRA) E OUT/2016 (PREFEITURA)</v>
          </cell>
        </row>
        <row r="3269">
          <cell r="B3269" t="str">
            <v>TABELA</v>
          </cell>
          <cell r="C3269" t="str">
            <v>SEINFRA V024.1 (DESONERADA)/PREFEITURA DE CANINDÉ  </v>
          </cell>
        </row>
        <row r="3271">
          <cell r="B3271" t="str">
            <v>Código</v>
          </cell>
          <cell r="C3271" t="str">
            <v>Descrição</v>
          </cell>
          <cell r="D3271" t="str">
            <v>Unidade</v>
          </cell>
          <cell r="E3271" t="str">
            <v>Coeficiente</v>
          </cell>
          <cell r="F3271" t="str">
            <v>Preço</v>
          </cell>
          <cell r="G3271" t="str">
            <v>Total</v>
          </cell>
        </row>
        <row r="3272">
          <cell r="B3272" t="str">
            <v>MAO DE OBRA</v>
          </cell>
        </row>
        <row r="3273">
          <cell r="B3273" t="str">
            <v>I0042</v>
          </cell>
          <cell r="C3273" t="str">
            <v>AUXILIAR DE ELETRICISTA</v>
          </cell>
          <cell r="D3273" t="str">
            <v>H</v>
          </cell>
          <cell r="E3273">
            <v>0.15</v>
          </cell>
          <cell r="F3273">
            <v>5.6</v>
          </cell>
          <cell r="G3273">
            <v>0.84</v>
          </cell>
        </row>
        <row r="3274">
          <cell r="B3274" t="str">
            <v>I2312</v>
          </cell>
          <cell r="C3274" t="str">
            <v>ELETRICISTA</v>
          </cell>
          <cell r="D3274" t="str">
            <v>H</v>
          </cell>
          <cell r="E3274">
            <v>0.15</v>
          </cell>
          <cell r="F3274">
            <v>7.2</v>
          </cell>
          <cell r="G3274">
            <v>1.08</v>
          </cell>
        </row>
        <row r="3275">
          <cell r="B3275" t="str">
            <v>GRATIFICAÇÃO DE FUNÇÃO (ELETRICISTA MOTORISTA) DE 10% EM R$</v>
          </cell>
          <cell r="G3275">
            <v>0.10800000000000001</v>
          </cell>
        </row>
        <row r="3276">
          <cell r="B3276" t="str">
            <v>TOTAL MAO DE OBRA R$</v>
          </cell>
          <cell r="G3276">
            <v>2.03</v>
          </cell>
        </row>
        <row r="3277">
          <cell r="B3277" t="str">
            <v>MATERIAIS</v>
          </cell>
        </row>
        <row r="3278">
          <cell r="B3278" t="str">
            <v>INSUMO PMC-0060</v>
          </cell>
          <cell r="C3278" t="str">
            <v>CINTA CIRCULAR 240mm COM 02 PARAFUSOS FRANCÊS M16 x 70mm</v>
          </cell>
          <cell r="D3278" t="str">
            <v>UN</v>
          </cell>
          <cell r="E3278">
            <v>1</v>
          </cell>
          <cell r="F3278">
            <v>28.75</v>
          </cell>
          <cell r="G3278">
            <v>28.75</v>
          </cell>
        </row>
        <row r="3281">
          <cell r="B3281" t="str">
            <v>TOTAL MATERIAIS R$</v>
          </cell>
          <cell r="G3281">
            <v>28.75</v>
          </cell>
        </row>
        <row r="3282">
          <cell r="B3282" t="str">
            <v>EQUIPAMENTOS (CUSTO HORÁRIO)</v>
          </cell>
        </row>
        <row r="3283">
          <cell r="B3283" t="str">
            <v>COMPOSIÇÃO PMC-001</v>
          </cell>
          <cell r="C3283" t="str">
            <v>VEÍCULO COM UM CESTO AÉREO SIMPLES ISOLADO COM ALCANCE ATÉ 13 METROS E PORTA ESCADA, MONTADO SOBRE CAMINHÃO DE CARROCERIA (CHP)</v>
          </cell>
          <cell r="D3283" t="str">
            <v>CHP</v>
          </cell>
          <cell r="E3283">
            <v>0.15</v>
          </cell>
          <cell r="F3283">
            <v>100.06</v>
          </cell>
          <cell r="G3283">
            <v>15.01</v>
          </cell>
        </row>
        <row r="3284">
          <cell r="B3284" t="str">
            <v>TOTAL EQUIPAMENTOS (CUSTO HORÁRIO) R$</v>
          </cell>
          <cell r="G3284">
            <v>15.01</v>
          </cell>
        </row>
        <row r="3285">
          <cell r="B3285" t="str">
            <v>SERVIÇOS</v>
          </cell>
        </row>
        <row r="3289">
          <cell r="B3289" t="str">
            <v>TOTAL SERVIÇOS R$</v>
          </cell>
          <cell r="G3289">
            <v>0</v>
          </cell>
        </row>
        <row r="3291">
          <cell r="F3291" t="str">
            <v>TOTAL SIMPLES R$</v>
          </cell>
          <cell r="G3291">
            <v>45.79</v>
          </cell>
        </row>
        <row r="3292">
          <cell r="F3292" t="str">
            <v>ENCARGOS SOCIAIS DE 117,01% R$</v>
          </cell>
          <cell r="G3292">
            <v>2.38</v>
          </cell>
        </row>
        <row r="3293">
          <cell r="F3293" t="str">
            <v>BDI R$</v>
          </cell>
          <cell r="G3293">
            <v>12.04</v>
          </cell>
        </row>
        <row r="3294">
          <cell r="F3294" t="str">
            <v>TOTAL GERAL C/ BDI R$</v>
          </cell>
          <cell r="G3294">
            <v>60.21</v>
          </cell>
        </row>
        <row r="3295">
          <cell r="F3295" t="str">
            <v>TOTAL GERAL S/ BDI R$</v>
          </cell>
          <cell r="G3295">
            <v>48.17</v>
          </cell>
        </row>
        <row r="3297">
          <cell r="A3297" t="str">
            <v>3.52.a</v>
          </cell>
          <cell r="C3297" t="str">
            <v>Retirada de reator</v>
          </cell>
          <cell r="D3297" t="str">
            <v>un</v>
          </cell>
          <cell r="G3297">
            <v>64.69999999999999</v>
          </cell>
        </row>
        <row r="3298">
          <cell r="B3298" t="str">
            <v>COMPOSIÇÃO</v>
          </cell>
          <cell r="C3298" t="str">
            <v>Retirada de reator</v>
          </cell>
        </row>
        <row r="3299">
          <cell r="B3299" t="str">
            <v>UNIDADE</v>
          </cell>
          <cell r="C3299" t="str">
            <v>un</v>
          </cell>
        </row>
        <row r="3300">
          <cell r="B3300" t="str">
            <v>CÓDIGO</v>
          </cell>
          <cell r="C3300" t="str">
            <v>3.52.a</v>
          </cell>
        </row>
        <row r="3301">
          <cell r="B3301" t="str">
            <v>AUTOR</v>
          </cell>
          <cell r="C3301" t="str">
            <v>HÉLIO DELGÁDO</v>
          </cell>
        </row>
        <row r="3302">
          <cell r="B3302" t="str">
            <v>ULT ATUAL</v>
          </cell>
          <cell r="C3302" t="str">
            <v>14/03/2016 (SEINFRA) E OUT/2016 (PREFEITURA)</v>
          </cell>
        </row>
        <row r="3303">
          <cell r="B3303" t="str">
            <v>TABELA</v>
          </cell>
          <cell r="C3303" t="str">
            <v>SEINFRA V024.1 (DESONERADA)/PREFEITURA DE CANINDÉ  </v>
          </cell>
        </row>
        <row r="3305">
          <cell r="B3305" t="str">
            <v>Código</v>
          </cell>
          <cell r="C3305" t="str">
            <v>Descrição</v>
          </cell>
          <cell r="D3305" t="str">
            <v>Unidade</v>
          </cell>
          <cell r="E3305" t="str">
            <v>Coeficiente</v>
          </cell>
          <cell r="F3305" t="str">
            <v>Preço</v>
          </cell>
          <cell r="G3305" t="str">
            <v>Total</v>
          </cell>
        </row>
        <row r="3306">
          <cell r="B3306" t="str">
            <v>MAO DE OBRA</v>
          </cell>
        </row>
        <row r="3307">
          <cell r="B3307" t="str">
            <v>I0042</v>
          </cell>
          <cell r="C3307" t="str">
            <v>AUXILIAR DE ELETRICISTA</v>
          </cell>
          <cell r="D3307" t="str">
            <v>H</v>
          </cell>
          <cell r="E3307">
            <v>0.5</v>
          </cell>
          <cell r="F3307">
            <v>5.6</v>
          </cell>
          <cell r="G3307">
            <v>2.8</v>
          </cell>
        </row>
        <row r="3308">
          <cell r="B3308" t="str">
            <v>I2312</v>
          </cell>
          <cell r="C3308" t="str">
            <v>ELETRICISTA</v>
          </cell>
          <cell r="D3308" t="str">
            <v>H</v>
          </cell>
          <cell r="E3308">
            <v>0.5</v>
          </cell>
          <cell r="F3308">
            <v>7.2</v>
          </cell>
          <cell r="G3308">
            <v>3.6</v>
          </cell>
        </row>
        <row r="3309">
          <cell r="B3309" t="str">
            <v>GRATIFICAÇÃO DE FUNÇÃO (ELETRICISTA MOTORISTA) DE 10% EM R$</v>
          </cell>
          <cell r="G3309">
            <v>0.36000000000000004</v>
          </cell>
        </row>
        <row r="3310">
          <cell r="B3310" t="str">
            <v>TOTAL MAO DE OBRA R$</v>
          </cell>
          <cell r="G3310">
            <v>6.76</v>
          </cell>
        </row>
        <row r="3311">
          <cell r="B3311" t="str">
            <v>MATERIAIS</v>
          </cell>
        </row>
        <row r="3315">
          <cell r="B3315" t="str">
            <v>TOTAL MATERIAIS R$</v>
          </cell>
          <cell r="G3315">
            <v>0</v>
          </cell>
        </row>
        <row r="3316">
          <cell r="B3316" t="str">
            <v>EQUIPAMENTOS (CUSTO HORÁRIO)</v>
          </cell>
        </row>
        <row r="3317">
          <cell r="B3317" t="str">
            <v>COMPOSIÇÃO PMC-001</v>
          </cell>
          <cell r="C3317" t="str">
            <v>VEÍCULO COM UM CESTO AÉREO SIMPLES ISOLADO COM ALCANCE ATÉ 13 METROS E PORTA ESCADA, MONTADO SOBRE CAMINHÃO DE CARROCERIA (CHP)</v>
          </cell>
          <cell r="D3317" t="str">
            <v>CHP</v>
          </cell>
          <cell r="E3317">
            <v>0.5</v>
          </cell>
          <cell r="F3317">
            <v>100.06</v>
          </cell>
          <cell r="G3317">
            <v>50.03</v>
          </cell>
        </row>
        <row r="3318">
          <cell r="B3318" t="str">
            <v>TOTAL EQUIPAMENTOS (CUSTO HORÁRIO) R$</v>
          </cell>
          <cell r="G3318">
            <v>50.03</v>
          </cell>
        </row>
        <row r="3319">
          <cell r="B3319" t="str">
            <v>SERVIÇOS</v>
          </cell>
        </row>
        <row r="3323">
          <cell r="B3323" t="str">
            <v>TOTAL SERVIÇOS R$</v>
          </cell>
          <cell r="G3323">
            <v>0</v>
          </cell>
        </row>
        <row r="3325">
          <cell r="F3325" t="str">
            <v>TOTAL SIMPLES R$</v>
          </cell>
          <cell r="G3325">
            <v>56.79</v>
          </cell>
        </row>
        <row r="3326">
          <cell r="F3326" t="str">
            <v>ENCARGOS SOCIAIS DE 117,01% R$</v>
          </cell>
          <cell r="G3326">
            <v>7.91</v>
          </cell>
        </row>
        <row r="3327">
          <cell r="F3327" t="str">
            <v>BDI R$</v>
          </cell>
          <cell r="G3327">
            <v>16.18</v>
          </cell>
        </row>
        <row r="3328">
          <cell r="F3328" t="str">
            <v>TOTAL GERAL C/ BDI R$</v>
          </cell>
          <cell r="G3328">
            <v>80.88</v>
          </cell>
        </row>
        <row r="3329">
          <cell r="F3329" t="str">
            <v>TOTAL GERAL S/ BDI R$</v>
          </cell>
          <cell r="G3329">
            <v>64.69999999999999</v>
          </cell>
        </row>
        <row r="3331">
          <cell r="A3331" t="str">
            <v>3.53.a</v>
          </cell>
          <cell r="C3331" t="str">
            <v>Retirada de lâmpada</v>
          </cell>
          <cell r="D3331" t="str">
            <v>un</v>
          </cell>
          <cell r="G3331">
            <v>38.83</v>
          </cell>
        </row>
        <row r="3332">
          <cell r="B3332" t="str">
            <v>COMPOSIÇÃO</v>
          </cell>
          <cell r="C3332" t="str">
            <v>Retirada de lâmpada</v>
          </cell>
        </row>
        <row r="3333">
          <cell r="B3333" t="str">
            <v>UNIDADE</v>
          </cell>
          <cell r="C3333" t="str">
            <v>un</v>
          </cell>
        </row>
        <row r="3334">
          <cell r="B3334" t="str">
            <v>CÓDIGO</v>
          </cell>
          <cell r="C3334" t="str">
            <v>3.53.a</v>
          </cell>
        </row>
        <row r="3335">
          <cell r="B3335" t="str">
            <v>AUTOR</v>
          </cell>
          <cell r="C3335" t="str">
            <v>HÉLIO DELGÁDO</v>
          </cell>
        </row>
        <row r="3336">
          <cell r="B3336" t="str">
            <v>ULT ATUAL</v>
          </cell>
          <cell r="C3336" t="str">
            <v>14/03/2016 (SEINFRA) E OUT/2016 (PREFEITURA)</v>
          </cell>
        </row>
        <row r="3337">
          <cell r="B3337" t="str">
            <v>TABELA</v>
          </cell>
          <cell r="C3337" t="str">
            <v>SEINFRA V024.1 (DESONERADA)/PREFEITURA DE CANINDÉ  </v>
          </cell>
        </row>
        <row r="3339">
          <cell r="B3339" t="str">
            <v>Código</v>
          </cell>
          <cell r="C3339" t="str">
            <v>Descrição</v>
          </cell>
          <cell r="D3339" t="str">
            <v>Unidade</v>
          </cell>
          <cell r="E3339" t="str">
            <v>Coeficiente</v>
          </cell>
          <cell r="F3339" t="str">
            <v>Preço</v>
          </cell>
          <cell r="G3339" t="str">
            <v>Total</v>
          </cell>
        </row>
        <row r="3340">
          <cell r="B3340" t="str">
            <v>MAO DE OBRA</v>
          </cell>
        </row>
        <row r="3341">
          <cell r="B3341" t="str">
            <v>I0042</v>
          </cell>
          <cell r="C3341" t="str">
            <v>AUXILIAR DE ELETRICISTA</v>
          </cell>
          <cell r="D3341" t="str">
            <v>H</v>
          </cell>
          <cell r="E3341">
            <v>0.3</v>
          </cell>
          <cell r="F3341">
            <v>5.6</v>
          </cell>
          <cell r="G3341">
            <v>1.68</v>
          </cell>
        </row>
        <row r="3342">
          <cell r="B3342" t="str">
            <v>I2312</v>
          </cell>
          <cell r="C3342" t="str">
            <v>ELETRICISTA</v>
          </cell>
          <cell r="D3342" t="str">
            <v>H</v>
          </cell>
          <cell r="E3342">
            <v>0.3</v>
          </cell>
          <cell r="F3342">
            <v>7.2</v>
          </cell>
          <cell r="G3342">
            <v>2.16</v>
          </cell>
        </row>
        <row r="3343">
          <cell r="B3343" t="str">
            <v>GRATIFICAÇÃO DE FUNÇÃO (ELETRICISTA MOTORISTA) DE 10% EM R$</v>
          </cell>
          <cell r="G3343">
            <v>0.21600000000000003</v>
          </cell>
        </row>
        <row r="3344">
          <cell r="B3344" t="str">
            <v>TOTAL MAO DE OBRA R$</v>
          </cell>
          <cell r="G3344">
            <v>4.06</v>
          </cell>
        </row>
        <row r="3345">
          <cell r="B3345" t="str">
            <v>MATERIAIS</v>
          </cell>
        </row>
        <row r="3349">
          <cell r="B3349" t="str">
            <v>TOTAL MATERIAIS R$</v>
          </cell>
          <cell r="G3349">
            <v>0</v>
          </cell>
        </row>
        <row r="3350">
          <cell r="B3350" t="str">
            <v>EQUIPAMENTOS (CUSTO HORÁRIO)</v>
          </cell>
        </row>
        <row r="3351">
          <cell r="B3351" t="str">
            <v>COMPOSIÇÃO PMC-001</v>
          </cell>
          <cell r="C3351" t="str">
            <v>VEÍCULO COM UM CESTO AÉREO SIMPLES ISOLADO COM ALCANCE ATÉ 13 METROS E PORTA ESCADA, MONTADO SOBRE CAMINHÃO DE CARROCERIA (CHP)</v>
          </cell>
          <cell r="D3351" t="str">
            <v>CHP</v>
          </cell>
          <cell r="E3351">
            <v>0.3</v>
          </cell>
          <cell r="F3351">
            <v>100.06</v>
          </cell>
          <cell r="G3351">
            <v>30.02</v>
          </cell>
        </row>
        <row r="3352">
          <cell r="B3352" t="str">
            <v>TOTAL EQUIPAMENTOS (CUSTO HORÁRIO) R$</v>
          </cell>
          <cell r="G3352">
            <v>30.02</v>
          </cell>
        </row>
        <row r="3353">
          <cell r="B3353" t="str">
            <v>SERVIÇOS</v>
          </cell>
        </row>
        <row r="3357">
          <cell r="B3357" t="str">
            <v>TOTAL SERVIÇOS R$</v>
          </cell>
          <cell r="G3357">
            <v>0</v>
          </cell>
        </row>
        <row r="3359">
          <cell r="F3359" t="str">
            <v>TOTAL SIMPLES R$</v>
          </cell>
          <cell r="G3359">
            <v>34.08</v>
          </cell>
        </row>
        <row r="3360">
          <cell r="F3360" t="str">
            <v>ENCARGOS SOCIAIS DE 117,01% R$</v>
          </cell>
          <cell r="G3360">
            <v>4.75</v>
          </cell>
        </row>
        <row r="3361">
          <cell r="F3361" t="str">
            <v>BDI R$</v>
          </cell>
          <cell r="G3361">
            <v>9.71</v>
          </cell>
        </row>
        <row r="3362">
          <cell r="F3362" t="str">
            <v>TOTAL GERAL C/ BDI R$</v>
          </cell>
          <cell r="G3362">
            <v>48.54</v>
          </cell>
        </row>
        <row r="3363">
          <cell r="F3363" t="str">
            <v>TOTAL GERAL S/ BDI R$</v>
          </cell>
          <cell r="G3363">
            <v>38.83</v>
          </cell>
        </row>
        <row r="3365">
          <cell r="A3365" t="str">
            <v>3.54.a</v>
          </cell>
          <cell r="C3365" t="str">
            <v>Luminária LED até 35W - VER ESPECIFICAÇÃO NA COMPOSIÇÃO DE PREÇO/PROJETO BÁSICO</v>
          </cell>
          <cell r="D3365" t="str">
            <v>un</v>
          </cell>
          <cell r="G3365">
            <v>800</v>
          </cell>
        </row>
        <row r="3366">
          <cell r="B3366" t="str">
            <v>COMPOSIÇÃO</v>
          </cell>
          <cell r="C3366" t="str">
            <v>Luminária LED até 35W - VER ESPECIFICAÇÃO NA COMPOSIÇÃO DE PREÇO/PROJETO BÁSICO</v>
          </cell>
        </row>
        <row r="3367">
          <cell r="B3367" t="str">
            <v>UNIDADE</v>
          </cell>
          <cell r="C3367" t="str">
            <v>un</v>
          </cell>
        </row>
        <row r="3368">
          <cell r="B3368" t="str">
            <v>CÓDIGO</v>
          </cell>
          <cell r="C3368" t="str">
            <v>3.54.a</v>
          </cell>
        </row>
        <row r="3369">
          <cell r="B3369" t="str">
            <v>AUTOR</v>
          </cell>
          <cell r="C3369" t="str">
            <v>HÉLIO DELGÁDO</v>
          </cell>
        </row>
        <row r="3370">
          <cell r="B3370" t="str">
            <v>ULT ATUAL</v>
          </cell>
          <cell r="C3370" t="str">
            <v>08/03/2016 (SEINFRA), 14/11/2016 (SINAPI) E OUT/2016 (PREFEITURA)</v>
          </cell>
        </row>
        <row r="3371">
          <cell r="B3371" t="str">
            <v>TABELA</v>
          </cell>
          <cell r="C3371" t="str">
            <v>SEINFRA V024.1 (DESONERADA)/SINAPI OUT/16 (DESONERADA)/PREFEITURA DE CANINDÉ</v>
          </cell>
        </row>
        <row r="3373">
          <cell r="B3373" t="str">
            <v>Código</v>
          </cell>
          <cell r="C3373" t="str">
            <v>Descrição</v>
          </cell>
          <cell r="D3373" t="str">
            <v>Unidade</v>
          </cell>
          <cell r="E3373" t="str">
            <v>Coeficiente</v>
          </cell>
          <cell r="F3373" t="str">
            <v>Preço</v>
          </cell>
          <cell r="G3373" t="str">
            <v>Total</v>
          </cell>
        </row>
        <row r="3374">
          <cell r="B3374" t="str">
            <v>MAO DE OBRA</v>
          </cell>
        </row>
        <row r="3375">
          <cell r="B3375" t="str">
            <v>I0042</v>
          </cell>
          <cell r="C3375" t="str">
            <v>AUXILIAR DE ELETRICISTA</v>
          </cell>
          <cell r="D3375" t="str">
            <v>H</v>
          </cell>
          <cell r="E3375">
            <v>0.5</v>
          </cell>
          <cell r="F3375">
            <v>5.6</v>
          </cell>
          <cell r="G3375">
            <v>2.8</v>
          </cell>
        </row>
        <row r="3376">
          <cell r="B3376" t="str">
            <v>I2312</v>
          </cell>
          <cell r="C3376" t="str">
            <v>ELETRICISTA</v>
          </cell>
          <cell r="D3376" t="str">
            <v>H</v>
          </cell>
          <cell r="E3376">
            <v>0.5</v>
          </cell>
          <cell r="F3376">
            <v>7.2</v>
          </cell>
          <cell r="G3376">
            <v>3.6</v>
          </cell>
        </row>
        <row r="3377">
          <cell r="B3377" t="str">
            <v>GRATIFICAÇÃO DE FUNÇÃO (ELETRICISTA MOTORISTA) DE 10% EM R$</v>
          </cell>
          <cell r="G3377">
            <v>0.36000000000000004</v>
          </cell>
        </row>
        <row r="3378">
          <cell r="B3378" t="str">
            <v>TOTAL MAO DE OBRA R$</v>
          </cell>
          <cell r="G3378">
            <v>6.76</v>
          </cell>
        </row>
        <row r="3379">
          <cell r="B3379" t="str">
            <v>MATERIAIS</v>
          </cell>
        </row>
        <row r="3380">
          <cell r="B3380" t="str">
            <v>I8438</v>
          </cell>
          <cell r="C3380" t="str">
            <v>CABO CORDPLAST (CABO PP) 3 x 2,50 mm²</v>
          </cell>
          <cell r="D3380" t="str">
            <v>MT</v>
          </cell>
          <cell r="E3380">
            <v>2.5</v>
          </cell>
          <cell r="F3380">
            <v>3.44</v>
          </cell>
          <cell r="G3380">
            <v>8.6</v>
          </cell>
        </row>
        <row r="3381">
          <cell r="B3381" t="str">
            <v>I6278</v>
          </cell>
          <cell r="C3381" t="str">
            <v>FITA AUTO FUSÃO DE 1A QUALIDADE</v>
          </cell>
          <cell r="D3381" t="str">
            <v>RL</v>
          </cell>
          <cell r="E3381">
            <v>0.05</v>
          </cell>
          <cell r="F3381">
            <v>8.15</v>
          </cell>
          <cell r="G3381">
            <v>0.41</v>
          </cell>
        </row>
        <row r="3382">
          <cell r="B3382" t="str">
            <v>I7392</v>
          </cell>
          <cell r="C3382" t="str">
            <v>FITA ISOLANTE COMUM N.º33</v>
          </cell>
          <cell r="D3382" t="str">
            <v>RL</v>
          </cell>
          <cell r="E3382">
            <v>0.05</v>
          </cell>
          <cell r="F3382">
            <v>11.2</v>
          </cell>
          <cell r="G3382">
            <v>0.56</v>
          </cell>
        </row>
        <row r="3383">
          <cell r="B3383" t="str">
            <v>INSUMO PMC-0130</v>
          </cell>
          <cell r="C3383" t="str">
            <v>LUMINÁRIA LED ATÉ 35W, CORPO EM ALUMÍNIO INJETADO, LENTE EM VIDRO TEMPERADO, DISPOSITIVO DE PROTEÇÃO CONTRA SURTOS ELÉTRICOS DE ATÉ 10KA, SISTEMA QUE PERMITE A TROCA DOS MÓDULOS LED, DRIVER INCORPORADO, TOMADA PARA RELÉ FOTO-ELÉTRICO/ELETRÔNICO, GRAU DE PROTEÇÃO IP≥65, RESISTÊNCIA A IMPACTO C/ IK MÍNIMO 08, ALIMENTAÇÃO 100-280V, 50-60HZ, FATOR DE POTÊNCIA ≥0,92, TEMPERATURA DE COR DE 4.000K A 6.800K – EQUIVALENTE À LUMINÁRIA COM LÂMPADA A VAPOR DE SÓDIO DE 70W. </v>
          </cell>
          <cell r="D3383" t="str">
            <v>UN</v>
          </cell>
          <cell r="E3383">
            <v>1</v>
          </cell>
          <cell r="F3383">
            <v>687.29</v>
          </cell>
          <cell r="G3383">
            <v>687.29</v>
          </cell>
        </row>
        <row r="3384">
          <cell r="B3384">
            <v>2510</v>
          </cell>
          <cell r="C3384" t="str">
            <v>RELE FOTOELETRICO 1000W/220V</v>
          </cell>
          <cell r="D3384" t="str">
            <v>UN</v>
          </cell>
          <cell r="E3384">
            <v>1</v>
          </cell>
          <cell r="F3384">
            <v>38.44</v>
          </cell>
          <cell r="G3384">
            <v>38.44</v>
          </cell>
        </row>
        <row r="3386">
          <cell r="B3386" t="str">
            <v>TOTAL MATERIAIS R$</v>
          </cell>
          <cell r="G3386">
            <v>735.3</v>
          </cell>
        </row>
        <row r="3387">
          <cell r="B3387" t="str">
            <v>EQUIPAMENTOS (CUSTO HORÁRIO)</v>
          </cell>
        </row>
        <row r="3388">
          <cell r="B3388" t="str">
            <v>COMPOSIÇÃO PMC-001</v>
          </cell>
          <cell r="C3388" t="str">
            <v>VEÍCULO COM UM CESTO AÉREO SIMPLES ISOLADO COM ALCANCE ATÉ 13 METROS E PORTA ESCADA, MONTADO SOBRE CAMINHÃO DE CARROCERIA (CHP)</v>
          </cell>
          <cell r="D3388" t="str">
            <v>CHP</v>
          </cell>
          <cell r="E3388">
            <v>0.5</v>
          </cell>
          <cell r="F3388">
            <v>100.06</v>
          </cell>
          <cell r="G3388">
            <v>50.03</v>
          </cell>
        </row>
        <row r="3389">
          <cell r="B3389" t="str">
            <v>TOTAL EQUIPAMENTOS (CUSTO HORÁRIO) R$</v>
          </cell>
          <cell r="G3389">
            <v>50.03</v>
          </cell>
        </row>
        <row r="3390">
          <cell r="B3390" t="str">
            <v>SERVIÇOS</v>
          </cell>
        </row>
        <row r="3394">
          <cell r="B3394" t="str">
            <v>TOTAL SERVIÇOS R$</v>
          </cell>
          <cell r="G3394">
            <v>0</v>
          </cell>
        </row>
        <row r="3396">
          <cell r="F3396" t="str">
            <v>TOTAL SIMPLES R$</v>
          </cell>
          <cell r="G3396">
            <v>792.0899999999999</v>
          </cell>
        </row>
        <row r="3397">
          <cell r="F3397" t="str">
            <v>ENCARGOS SOCIAIS DE 117,01% R$</v>
          </cell>
          <cell r="G3397">
            <v>7.91</v>
          </cell>
        </row>
        <row r="3398">
          <cell r="F3398" t="str">
            <v>BDI R$</v>
          </cell>
          <cell r="G3398">
            <v>200</v>
          </cell>
        </row>
        <row r="3399">
          <cell r="F3399" t="str">
            <v>TOTAL GERAL C/ BDI R$</v>
          </cell>
          <cell r="G3399">
            <v>1000</v>
          </cell>
        </row>
        <row r="3400">
          <cell r="F3400" t="str">
            <v>TOTAL GERAL S/ BDI R$</v>
          </cell>
          <cell r="G3400">
            <v>800</v>
          </cell>
        </row>
        <row r="3402">
          <cell r="A3402" t="str">
            <v>3.54.b</v>
          </cell>
          <cell r="C3402" t="str">
            <v>Luminária LED &gt; 35 - 50W - VER ESPECIFICAÇÃO NA COMPOSIÇÃO DE PREÇO/PROJETO BÁSICO</v>
          </cell>
          <cell r="D3402" t="str">
            <v>un</v>
          </cell>
          <cell r="G3402">
            <v>992</v>
          </cell>
        </row>
        <row r="3403">
          <cell r="B3403" t="str">
            <v>COMPOSIÇÃO</v>
          </cell>
          <cell r="C3403" t="str">
            <v>Luminária LED &gt; 35 - 50W - VER ESPECIFICAÇÃO NA COMPOSIÇÃO DE PREÇO/PROJETO BÁSICO</v>
          </cell>
        </row>
        <row r="3404">
          <cell r="B3404" t="str">
            <v>UNIDADE</v>
          </cell>
          <cell r="C3404" t="str">
            <v>un</v>
          </cell>
        </row>
        <row r="3405">
          <cell r="B3405" t="str">
            <v>CÓDIGO</v>
          </cell>
          <cell r="C3405" t="str">
            <v>3.54.b</v>
          </cell>
        </row>
        <row r="3406">
          <cell r="B3406" t="str">
            <v>AUTOR</v>
          </cell>
          <cell r="C3406" t="str">
            <v>HÉLIO DELGÁDO</v>
          </cell>
        </row>
        <row r="3407">
          <cell r="B3407" t="str">
            <v>ULT ATUAL</v>
          </cell>
          <cell r="C3407" t="str">
            <v>08/03/2016 (SEINFRA), 14/11/2016 (SINAPI) E OUT/2016 (PREFEITURA)</v>
          </cell>
        </row>
        <row r="3408">
          <cell r="B3408" t="str">
            <v>TABELA</v>
          </cell>
          <cell r="C3408" t="str">
            <v>SEINFRA V024.1 (DESONERADA)/SINAPI OUT/16 (DESONERADA)/PREFEITURA DE CANINDÉ</v>
          </cell>
        </row>
        <row r="3410">
          <cell r="B3410" t="str">
            <v>Código</v>
          </cell>
          <cell r="C3410" t="str">
            <v>Descrição</v>
          </cell>
          <cell r="D3410" t="str">
            <v>Unidade</v>
          </cell>
          <cell r="E3410" t="str">
            <v>Coeficiente</v>
          </cell>
          <cell r="F3410" t="str">
            <v>Preço</v>
          </cell>
          <cell r="G3410" t="str">
            <v>Total</v>
          </cell>
        </row>
        <row r="3411">
          <cell r="B3411" t="str">
            <v>MAO DE OBRA</v>
          </cell>
        </row>
        <row r="3412">
          <cell r="B3412" t="str">
            <v>I0042</v>
          </cell>
          <cell r="C3412" t="str">
            <v>AUXILIAR DE ELETRICISTA</v>
          </cell>
          <cell r="D3412" t="str">
            <v>H</v>
          </cell>
          <cell r="E3412">
            <v>0.5</v>
          </cell>
          <cell r="F3412">
            <v>5.6</v>
          </cell>
          <cell r="G3412">
            <v>2.8</v>
          </cell>
        </row>
        <row r="3413">
          <cell r="B3413" t="str">
            <v>I2312</v>
          </cell>
          <cell r="C3413" t="str">
            <v>ELETRICISTA</v>
          </cell>
          <cell r="D3413" t="str">
            <v>H</v>
          </cell>
          <cell r="E3413">
            <v>0.5</v>
          </cell>
          <cell r="F3413">
            <v>7.2</v>
          </cell>
          <cell r="G3413">
            <v>3.6</v>
          </cell>
        </row>
        <row r="3414">
          <cell r="B3414" t="str">
            <v>GRATIFICAÇÃO DE FUNÇÃO (ELETRICISTA MOTORISTA) DE 10% EM R$</v>
          </cell>
          <cell r="G3414">
            <v>0.36000000000000004</v>
          </cell>
        </row>
        <row r="3415">
          <cell r="B3415" t="str">
            <v>TOTAL MAO DE OBRA R$</v>
          </cell>
          <cell r="G3415">
            <v>6.76</v>
          </cell>
        </row>
        <row r="3416">
          <cell r="B3416" t="str">
            <v>MATERIAIS</v>
          </cell>
        </row>
        <row r="3417">
          <cell r="B3417" t="str">
            <v>I8438</v>
          </cell>
          <cell r="C3417" t="str">
            <v>CABO CORDPLAST (CABO PP) 3 x 2,50 mm²</v>
          </cell>
          <cell r="D3417" t="str">
            <v>MT</v>
          </cell>
          <cell r="E3417">
            <v>2.5</v>
          </cell>
          <cell r="F3417">
            <v>3.44</v>
          </cell>
          <cell r="G3417">
            <v>8.6</v>
          </cell>
        </row>
        <row r="3418">
          <cell r="B3418" t="str">
            <v>I6278</v>
          </cell>
          <cell r="C3418" t="str">
            <v>FITA AUTO FUSÃO DE 1A QUALIDADE</v>
          </cell>
          <cell r="D3418" t="str">
            <v>RL</v>
          </cell>
          <cell r="E3418">
            <v>0.05</v>
          </cell>
          <cell r="F3418">
            <v>8.15</v>
          </cell>
          <cell r="G3418">
            <v>0.41</v>
          </cell>
        </row>
        <row r="3419">
          <cell r="B3419" t="str">
            <v>I7392</v>
          </cell>
          <cell r="C3419" t="str">
            <v>FITA ISOLANTE COMUM N.º33</v>
          </cell>
          <cell r="D3419" t="str">
            <v>RL</v>
          </cell>
          <cell r="E3419">
            <v>0.05</v>
          </cell>
          <cell r="F3419">
            <v>11.2</v>
          </cell>
          <cell r="G3419">
            <v>0.56</v>
          </cell>
        </row>
        <row r="3420">
          <cell r="B3420" t="str">
            <v>INSUMO PMC-0131</v>
          </cell>
          <cell r="C3420" t="str">
            <v>LUMINÁRIA LED  &gt; 35 - 50W, CORPO EM ALUMÍNIO INJETADO, LENTE EM VIDRO TEMPERADO, DISPOSITIVO DE PROTEÇÃO CONTRA SURTOS ELÉTRICOS DE ATÉ 10KA, GRAU DE PROTEÇÃO IP≥65, RESISTÊNCIA A IMPACTO C/ IK MÍNIMO 08, ALIMENTAÇÃO 100-280V, 50-60HZ, TEMPERATURA DE COR DE 4.000K A 6.800K </v>
          </cell>
          <cell r="D3420" t="str">
            <v>UN</v>
          </cell>
          <cell r="E3420">
            <v>1</v>
          </cell>
          <cell r="F3420">
            <v>879.29</v>
          </cell>
          <cell r="G3420">
            <v>879.29</v>
          </cell>
        </row>
        <row r="3421">
          <cell r="B3421">
            <v>2510</v>
          </cell>
          <cell r="C3421" t="str">
            <v>RELE FOTOELETRICO 1000W/220V</v>
          </cell>
          <cell r="D3421" t="str">
            <v>UN</v>
          </cell>
          <cell r="E3421">
            <v>1</v>
          </cell>
          <cell r="F3421">
            <v>38.44</v>
          </cell>
          <cell r="G3421">
            <v>38.44</v>
          </cell>
        </row>
        <row r="3423">
          <cell r="B3423" t="str">
            <v>TOTAL MATERIAIS R$</v>
          </cell>
          <cell r="G3423">
            <v>927.3</v>
          </cell>
        </row>
        <row r="3424">
          <cell r="B3424" t="str">
            <v>EQUIPAMENTOS (CUSTO HORÁRIO)</v>
          </cell>
        </row>
        <row r="3425">
          <cell r="B3425" t="str">
            <v>COMPOSIÇÃO PMC-001</v>
          </cell>
          <cell r="C3425" t="str">
            <v>VEÍCULO COM UM CESTO AÉREO SIMPLES ISOLADO COM ALCANCE ATÉ 13 METROS E PORTA ESCADA, MONTADO SOBRE CAMINHÃO DE CARROCERIA (CHP)</v>
          </cell>
          <cell r="D3425" t="str">
            <v>CHP</v>
          </cell>
          <cell r="E3425">
            <v>0.5</v>
          </cell>
          <cell r="F3425">
            <v>100.06</v>
          </cell>
          <cell r="G3425">
            <v>50.03</v>
          </cell>
        </row>
        <row r="3426">
          <cell r="B3426" t="str">
            <v>TOTAL EQUIPAMENTOS (CUSTO HORÁRIO) R$</v>
          </cell>
          <cell r="G3426">
            <v>50.03</v>
          </cell>
        </row>
        <row r="3427">
          <cell r="B3427" t="str">
            <v>SERVIÇOS</v>
          </cell>
        </row>
        <row r="3431">
          <cell r="B3431" t="str">
            <v>TOTAL SERVIÇOS R$</v>
          </cell>
          <cell r="G3431">
            <v>0</v>
          </cell>
        </row>
        <row r="3433">
          <cell r="F3433" t="str">
            <v>TOTAL SIMPLES R$</v>
          </cell>
          <cell r="G3433">
            <v>984.0899999999999</v>
          </cell>
        </row>
        <row r="3434">
          <cell r="F3434" t="str">
            <v>ENCARGOS SOCIAIS DE 117,01% R$</v>
          </cell>
          <cell r="G3434">
            <v>7.91</v>
          </cell>
        </row>
        <row r="3435">
          <cell r="F3435" t="str">
            <v>BDI R$</v>
          </cell>
          <cell r="G3435">
            <v>248</v>
          </cell>
        </row>
        <row r="3436">
          <cell r="F3436" t="str">
            <v>TOTAL GERAL C/ BDI R$</v>
          </cell>
          <cell r="G3436">
            <v>1240</v>
          </cell>
        </row>
        <row r="3437">
          <cell r="F3437" t="str">
            <v>TOTAL GERAL S/ BDI R$</v>
          </cell>
          <cell r="G3437">
            <v>992</v>
          </cell>
        </row>
        <row r="3439">
          <cell r="A3439" t="str">
            <v>3.54.c</v>
          </cell>
          <cell r="C3439" t="str">
            <v>Luminária LED &gt; 50 - 100W - VER ESPECIFICAÇÃO NA COMPOSIÇÃO DE PREÇO/PROJETO BÁSICO</v>
          </cell>
          <cell r="D3439" t="str">
            <v>un</v>
          </cell>
          <cell r="G3439">
            <v>1240</v>
          </cell>
        </row>
        <row r="3440">
          <cell r="B3440" t="str">
            <v>COMPOSIÇÃO</v>
          </cell>
          <cell r="C3440" t="str">
            <v>Luminária LED &gt; 50 - 100W - VER ESPECIFICAÇÃO NA COMPOSIÇÃO DE PREÇO/PROJETO BÁSICO</v>
          </cell>
        </row>
        <row r="3441">
          <cell r="B3441" t="str">
            <v>UNIDADE</v>
          </cell>
          <cell r="C3441" t="str">
            <v>un</v>
          </cell>
        </row>
        <row r="3442">
          <cell r="B3442" t="str">
            <v>CÓDIGO</v>
          </cell>
          <cell r="C3442" t="str">
            <v>3.54.c</v>
          </cell>
        </row>
        <row r="3443">
          <cell r="B3443" t="str">
            <v>AUTOR</v>
          </cell>
          <cell r="C3443" t="str">
            <v>HÉLIO DELGÁDO</v>
          </cell>
        </row>
        <row r="3444">
          <cell r="B3444" t="str">
            <v>ULT ATUAL</v>
          </cell>
          <cell r="C3444" t="str">
            <v>08/03/2016 (SEINFRA), 14/11/2016 (SINAPI) E OUT/2016 (PREFEITURA)</v>
          </cell>
        </row>
        <row r="3445">
          <cell r="B3445" t="str">
            <v>TABELA</v>
          </cell>
          <cell r="C3445" t="str">
            <v>SEINFRA V024.1 (DESONERADA)/SINAPI OUT/16 (DESONERADA)/PREFEITURA DE CANINDÉ</v>
          </cell>
        </row>
        <row r="3447">
          <cell r="B3447" t="str">
            <v>Código</v>
          </cell>
          <cell r="C3447" t="str">
            <v>Descrição</v>
          </cell>
          <cell r="D3447" t="str">
            <v>Unidade</v>
          </cell>
          <cell r="E3447" t="str">
            <v>Coeficiente</v>
          </cell>
          <cell r="F3447" t="str">
            <v>Preço</v>
          </cell>
          <cell r="G3447" t="str">
            <v>Total</v>
          </cell>
        </row>
        <row r="3448">
          <cell r="B3448" t="str">
            <v>MAO DE OBRA</v>
          </cell>
        </row>
        <row r="3449">
          <cell r="B3449" t="str">
            <v>I0042</v>
          </cell>
          <cell r="C3449" t="str">
            <v>AUXILIAR DE ELETRICISTA</v>
          </cell>
          <cell r="D3449" t="str">
            <v>H</v>
          </cell>
          <cell r="E3449">
            <v>0.5</v>
          </cell>
          <cell r="F3449">
            <v>5.6</v>
          </cell>
          <cell r="G3449">
            <v>2.8</v>
          </cell>
        </row>
        <row r="3450">
          <cell r="B3450" t="str">
            <v>I2312</v>
          </cell>
          <cell r="C3450" t="str">
            <v>ELETRICISTA</v>
          </cell>
          <cell r="D3450" t="str">
            <v>H</v>
          </cell>
          <cell r="E3450">
            <v>0.5</v>
          </cell>
          <cell r="F3450">
            <v>7.2</v>
          </cell>
          <cell r="G3450">
            <v>3.6</v>
          </cell>
        </row>
        <row r="3451">
          <cell r="B3451" t="str">
            <v>GRATIFICAÇÃO DE FUNÇÃO (ELETRICISTA MOTORISTA) DE 10% EM R$</v>
          </cell>
          <cell r="G3451">
            <v>0.36000000000000004</v>
          </cell>
        </row>
        <row r="3452">
          <cell r="B3452" t="str">
            <v>TOTAL MAO DE OBRA R$</v>
          </cell>
          <cell r="G3452">
            <v>6.76</v>
          </cell>
        </row>
        <row r="3453">
          <cell r="B3453" t="str">
            <v>MATERIAIS</v>
          </cell>
        </row>
        <row r="3454">
          <cell r="B3454" t="str">
            <v>I8438</v>
          </cell>
          <cell r="C3454" t="str">
            <v>CABO CORDPLAST (CABO PP) 3 x 2,50 mm²</v>
          </cell>
          <cell r="D3454" t="str">
            <v>MT</v>
          </cell>
          <cell r="E3454">
            <v>2.5</v>
          </cell>
          <cell r="F3454">
            <v>3.44</v>
          </cell>
          <cell r="G3454">
            <v>8.6</v>
          </cell>
        </row>
        <row r="3455">
          <cell r="B3455" t="str">
            <v>I6278</v>
          </cell>
          <cell r="C3455" t="str">
            <v>FITA AUTO FUSÃO DE 1A QUALIDADE</v>
          </cell>
          <cell r="D3455" t="str">
            <v>RL</v>
          </cell>
          <cell r="E3455">
            <v>0.05</v>
          </cell>
          <cell r="F3455">
            <v>8.15</v>
          </cell>
          <cell r="G3455">
            <v>0.41</v>
          </cell>
        </row>
        <row r="3456">
          <cell r="B3456" t="str">
            <v>I7392</v>
          </cell>
          <cell r="C3456" t="str">
            <v>FITA ISOLANTE COMUM N.º33</v>
          </cell>
          <cell r="D3456" t="str">
            <v>RL</v>
          </cell>
          <cell r="E3456">
            <v>0.05</v>
          </cell>
          <cell r="F3456">
            <v>11.2</v>
          </cell>
          <cell r="G3456">
            <v>0.56</v>
          </cell>
        </row>
        <row r="3457">
          <cell r="B3457" t="str">
            <v>INSUMO PMC-0132</v>
          </cell>
          <cell r="C3457" t="str">
            <v>LUMINÁRIA LED &gt; 50 - 100W, CORPO EM ALUMÍNIO INJETADO, LENTE EM VIDRO TEMPERADO, DISPOSITIVO DE PROTEÇÃO CONTRA SURTOS ELÉTRICOS DE ATÉ 10KA, SISTEMA QUE PERMITE A TROCA DOS MÓDULOS LED, DRIVER INCORPORADO, TOMADA PARA RELÉ FOTO-ELÉTRICO/ELETRÔNICO GRAU DE PROTEÇÃO IP≥65, RESISTÊNCIA A IMPACTO C/ IK MÍNIMO 08, ALIMENTAÇÃO 100-280V, 50-60HZ,    FATOR DE POTÊNCIA ≥0,92, TEMPERATURA DE COR DE 4.000K A 6.800K – EQUIVALENTE À LUMINÁRIA COM LÂMPADA A VAPOR DE SÓDIO DE 150W.</v>
          </cell>
          <cell r="D3457" t="str">
            <v>UN</v>
          </cell>
          <cell r="E3457">
            <v>1</v>
          </cell>
          <cell r="F3457">
            <v>1127.29</v>
          </cell>
          <cell r="G3457">
            <v>1127.29</v>
          </cell>
        </row>
        <row r="3458">
          <cell r="B3458">
            <v>2510</v>
          </cell>
          <cell r="C3458" t="str">
            <v>RELE FOTOELETRICO 1000W/220V</v>
          </cell>
          <cell r="D3458" t="str">
            <v>UN</v>
          </cell>
          <cell r="E3458">
            <v>1</v>
          </cell>
          <cell r="F3458">
            <v>38.44</v>
          </cell>
          <cell r="G3458">
            <v>38.44</v>
          </cell>
        </row>
        <row r="3460">
          <cell r="B3460" t="str">
            <v>TOTAL MATERIAIS R$</v>
          </cell>
          <cell r="G3460">
            <v>1175.3</v>
          </cell>
        </row>
        <row r="3461">
          <cell r="B3461" t="str">
            <v>EQUIPAMENTOS (CUSTO HORÁRIO)</v>
          </cell>
        </row>
        <row r="3462">
          <cell r="B3462" t="str">
            <v>COMPOSIÇÃO PMC-001</v>
          </cell>
          <cell r="C3462" t="str">
            <v>VEÍCULO COM UM CESTO AÉREO SIMPLES ISOLADO COM ALCANCE ATÉ 13 METROS E PORTA ESCADA, MONTADO SOBRE CAMINHÃO DE CARROCERIA (CHP)</v>
          </cell>
          <cell r="D3462" t="str">
            <v>CHP</v>
          </cell>
          <cell r="E3462">
            <v>0.5</v>
          </cell>
          <cell r="F3462">
            <v>100.06</v>
          </cell>
          <cell r="G3462">
            <v>50.03</v>
          </cell>
        </row>
        <row r="3463">
          <cell r="B3463" t="str">
            <v>TOTAL EQUIPAMENTOS (CUSTO HORÁRIO) R$</v>
          </cell>
          <cell r="G3463">
            <v>50.03</v>
          </cell>
        </row>
        <row r="3464">
          <cell r="B3464" t="str">
            <v>SERVIÇOS</v>
          </cell>
        </row>
        <row r="3468">
          <cell r="B3468" t="str">
            <v>TOTAL SERVIÇOS R$</v>
          </cell>
          <cell r="G3468">
            <v>0</v>
          </cell>
        </row>
        <row r="3470">
          <cell r="F3470" t="str">
            <v>TOTAL SIMPLES R$</v>
          </cell>
          <cell r="G3470">
            <v>1232.09</v>
          </cell>
        </row>
        <row r="3471">
          <cell r="F3471" t="str">
            <v>ENCARGOS SOCIAIS DE 117,01% R$</v>
          </cell>
          <cell r="G3471">
            <v>7.91</v>
          </cell>
        </row>
        <row r="3472">
          <cell r="F3472" t="str">
            <v>BDI R$</v>
          </cell>
          <cell r="G3472">
            <v>310</v>
          </cell>
        </row>
        <row r="3473">
          <cell r="F3473" t="str">
            <v>TOTAL GERAL C/ BDI R$</v>
          </cell>
          <cell r="G3473">
            <v>1550</v>
          </cell>
        </row>
        <row r="3474">
          <cell r="F3474" t="str">
            <v>TOTAL GERAL S/ BDI R$</v>
          </cell>
          <cell r="G3474">
            <v>1240</v>
          </cell>
        </row>
        <row r="3476">
          <cell r="A3476" t="str">
            <v>3.54.d</v>
          </cell>
          <cell r="C3476" t="str">
            <v>Luminária LED &gt; 100 - 150W - VER ESPECIFICAÇÃO NA COMPOSIÇÃO DE PREÇO/PROJETO BÁSICO</v>
          </cell>
          <cell r="D3476" t="str">
            <v>un</v>
          </cell>
          <cell r="G3476">
            <v>1896</v>
          </cell>
        </row>
        <row r="3477">
          <cell r="B3477" t="str">
            <v>COMPOSIÇÃO</v>
          </cell>
          <cell r="C3477" t="str">
            <v>Luminária LED &gt; 100 - 150W - VER ESPECIFICAÇÃO NA COMPOSIÇÃO DE PREÇO/PROJETO BÁSICO</v>
          </cell>
        </row>
        <row r="3478">
          <cell r="B3478" t="str">
            <v>UNIDADE</v>
          </cell>
          <cell r="C3478" t="str">
            <v>un</v>
          </cell>
        </row>
        <row r="3479">
          <cell r="B3479" t="str">
            <v>CÓDIGO</v>
          </cell>
          <cell r="C3479" t="str">
            <v>3.54.d</v>
          </cell>
        </row>
        <row r="3480">
          <cell r="B3480" t="str">
            <v>AUTOR</v>
          </cell>
          <cell r="C3480" t="str">
            <v>HÉLIO DELGÁDO</v>
          </cell>
        </row>
        <row r="3481">
          <cell r="B3481" t="str">
            <v>ULT ATUAL</v>
          </cell>
          <cell r="C3481" t="str">
            <v>08/03/2016 (SEINFRA), 14/11/2016 (SINAPI) E OUT/2016 (PREFEITURA)</v>
          </cell>
        </row>
        <row r="3482">
          <cell r="B3482" t="str">
            <v>TABELA</v>
          </cell>
          <cell r="C3482" t="str">
            <v>SEINFRA V024.1 (DESONERADA)/SINAPI OUT/16 (DESONERADA)/PREFEITURA DE CANINDÉ</v>
          </cell>
        </row>
        <row r="3484">
          <cell r="B3484" t="str">
            <v>Código</v>
          </cell>
          <cell r="C3484" t="str">
            <v>Descrição</v>
          </cell>
          <cell r="D3484" t="str">
            <v>Unidade</v>
          </cell>
          <cell r="E3484" t="str">
            <v>Coeficiente</v>
          </cell>
          <cell r="F3484" t="str">
            <v>Preço</v>
          </cell>
          <cell r="G3484" t="str">
            <v>Total</v>
          </cell>
        </row>
        <row r="3485">
          <cell r="B3485" t="str">
            <v>MAO DE OBRA</v>
          </cell>
        </row>
        <row r="3486">
          <cell r="B3486" t="str">
            <v>I0042</v>
          </cell>
          <cell r="C3486" t="str">
            <v>AUXILIAR DE ELETRICISTA</v>
          </cell>
          <cell r="D3486" t="str">
            <v>H</v>
          </cell>
          <cell r="E3486">
            <v>0.5</v>
          </cell>
          <cell r="F3486">
            <v>5.6</v>
          </cell>
          <cell r="G3486">
            <v>2.8</v>
          </cell>
        </row>
        <row r="3487">
          <cell r="B3487" t="str">
            <v>I2312</v>
          </cell>
          <cell r="C3487" t="str">
            <v>ELETRICISTA</v>
          </cell>
          <cell r="D3487" t="str">
            <v>H</v>
          </cell>
          <cell r="E3487">
            <v>0.5</v>
          </cell>
          <cell r="F3487">
            <v>7.2</v>
          </cell>
          <cell r="G3487">
            <v>3.6</v>
          </cell>
        </row>
        <row r="3488">
          <cell r="B3488" t="str">
            <v>GRATIFICAÇÃO DE FUNÇÃO (ELETRICISTA MOTORISTA) DE 10% EM R$</v>
          </cell>
          <cell r="G3488">
            <v>0.36000000000000004</v>
          </cell>
        </row>
        <row r="3489">
          <cell r="B3489" t="str">
            <v>TOTAL MAO DE OBRA R$</v>
          </cell>
          <cell r="G3489">
            <v>6.76</v>
          </cell>
        </row>
        <row r="3490">
          <cell r="B3490" t="str">
            <v>MATERIAIS</v>
          </cell>
        </row>
        <row r="3491">
          <cell r="B3491" t="str">
            <v>I8438</v>
          </cell>
          <cell r="C3491" t="str">
            <v>CABO CORDPLAST (CABO PP) 3 x 2,50 mm²</v>
          </cell>
          <cell r="D3491" t="str">
            <v>MT</v>
          </cell>
          <cell r="E3491">
            <v>3.5</v>
          </cell>
          <cell r="F3491">
            <v>3.44</v>
          </cell>
          <cell r="G3491">
            <v>12.04</v>
          </cell>
        </row>
        <row r="3492">
          <cell r="B3492" t="str">
            <v>I6278</v>
          </cell>
          <cell r="C3492" t="str">
            <v>FITA AUTO FUSÃO DE 1A QUALIDADE</v>
          </cell>
          <cell r="D3492" t="str">
            <v>RL</v>
          </cell>
          <cell r="E3492">
            <v>0.05</v>
          </cell>
          <cell r="F3492">
            <v>8.15</v>
          </cell>
          <cell r="G3492">
            <v>0.41</v>
          </cell>
        </row>
        <row r="3493">
          <cell r="B3493" t="str">
            <v>I7392</v>
          </cell>
          <cell r="C3493" t="str">
            <v>FITA ISOLANTE COMUM N.º33</v>
          </cell>
          <cell r="D3493" t="str">
            <v>RL</v>
          </cell>
          <cell r="E3493">
            <v>0.05</v>
          </cell>
          <cell r="F3493">
            <v>11.2</v>
          </cell>
          <cell r="G3493">
            <v>0.56</v>
          </cell>
        </row>
        <row r="3494">
          <cell r="B3494" t="str">
            <v>INSUMO PMC-0133</v>
          </cell>
          <cell r="C3494" t="str">
            <v>LUMINÁRIA LED &gt; 100 - 150W, CORPO EM ALUMÍNIO INJETADO, LENTE EM VIDRO TEMPERADO, DISPOSITIVO DE PROTEÇÃO CONTRA SURTOS ELÉTRICOS DE ATÉ 10KA, SISTEMA QUE PERMITE A TROCA DOS MÓDULOS LED, DRIVER INCORPORADO, TOMADA PARA RELÉ FOTO-ELÉTRICO/ELETRÔNICO, GRAU DE PROTEÇÃO IP≥65, RESISTÊNCIA A IMPACTO C/ IK MÍNIMO 08, ALIMENTAÇÃO 100-280V, 50-60HZ, FATOR DE POTÊNCIA ≥0,92, TEMPERATURA DE COR DE 4.000K A 6.800K – EQUIVALENTE À LUMINÁRIA COM LÂMPADA A VAPOR DE SÓDIO DE 250W.</v>
          </cell>
          <cell r="D3494" t="str">
            <v>UN</v>
          </cell>
          <cell r="E3494">
            <v>1</v>
          </cell>
          <cell r="F3494">
            <v>1779.85</v>
          </cell>
          <cell r="G3494">
            <v>1779.85</v>
          </cell>
        </row>
        <row r="3495">
          <cell r="B3495">
            <v>2510</v>
          </cell>
          <cell r="C3495" t="str">
            <v>RELE FOTOELETRICO 1000W/220V</v>
          </cell>
          <cell r="D3495" t="str">
            <v>UN</v>
          </cell>
          <cell r="E3495">
            <v>1</v>
          </cell>
          <cell r="F3495">
            <v>38.44</v>
          </cell>
          <cell r="G3495">
            <v>38.44</v>
          </cell>
        </row>
        <row r="3497">
          <cell r="B3497" t="str">
            <v>TOTAL MATERIAIS R$</v>
          </cell>
          <cell r="G3497">
            <v>1831.3</v>
          </cell>
        </row>
        <row r="3498">
          <cell r="B3498" t="str">
            <v>EQUIPAMENTOS (CUSTO HORÁRIO)</v>
          </cell>
        </row>
        <row r="3499">
          <cell r="B3499" t="str">
            <v>COMPOSIÇÃO PMC-001</v>
          </cell>
          <cell r="C3499" t="str">
            <v>VEÍCULO COM UM CESTO AÉREO SIMPLES ISOLADO COM ALCANCE ATÉ 13 METROS E PORTA ESCADA, MONTADO SOBRE CAMINHÃO DE CARROCERIA (CHP)</v>
          </cell>
          <cell r="D3499" t="str">
            <v>CHP</v>
          </cell>
          <cell r="E3499">
            <v>0.5</v>
          </cell>
          <cell r="F3499">
            <v>100.06</v>
          </cell>
          <cell r="G3499">
            <v>50.03</v>
          </cell>
        </row>
        <row r="3500">
          <cell r="B3500" t="str">
            <v>TOTAL EQUIPAMENTOS (CUSTO HORÁRIO) R$</v>
          </cell>
          <cell r="G3500">
            <v>50.03</v>
          </cell>
        </row>
        <row r="3501">
          <cell r="B3501" t="str">
            <v>SERVIÇOS</v>
          </cell>
        </row>
        <row r="3505">
          <cell r="B3505" t="str">
            <v>TOTAL SERVIÇOS R$</v>
          </cell>
          <cell r="G3505">
            <v>0</v>
          </cell>
        </row>
        <row r="3507">
          <cell r="F3507" t="str">
            <v>TOTAL SIMPLES R$</v>
          </cell>
          <cell r="G3507">
            <v>1888.09</v>
          </cell>
        </row>
        <row r="3508">
          <cell r="F3508" t="str">
            <v>ENCARGOS SOCIAIS DE 117,01% R$</v>
          </cell>
          <cell r="G3508">
            <v>7.91</v>
          </cell>
        </row>
        <row r="3509">
          <cell r="F3509" t="str">
            <v>BDI R$</v>
          </cell>
          <cell r="G3509">
            <v>474</v>
          </cell>
        </row>
        <row r="3510">
          <cell r="F3510" t="str">
            <v>TOTAL GERAL C/ BDI R$</v>
          </cell>
          <cell r="G3510">
            <v>2370</v>
          </cell>
        </row>
        <row r="3511">
          <cell r="F3511" t="str">
            <v>TOTAL GERAL S/ BDI R$</v>
          </cell>
          <cell r="G3511">
            <v>1896</v>
          </cell>
        </row>
        <row r="3513">
          <cell r="A3513" t="str">
            <v>3.54.e</v>
          </cell>
          <cell r="C3513" t="str">
            <v>Luminária LED &gt; 150 - 200W - VER ESPECIFICAÇÃO NA COMPOSIÇÃO DE PREÇO/PROJETO BÁSICO</v>
          </cell>
          <cell r="D3513" t="str">
            <v>un</v>
          </cell>
          <cell r="G3513">
            <v>2320</v>
          </cell>
        </row>
        <row r="3514">
          <cell r="B3514" t="str">
            <v>COMPOSIÇÃO</v>
          </cell>
          <cell r="C3514" t="str">
            <v>Luminária LED &gt; 150 - 200W - VER ESPECIFICAÇÃO NA COMPOSIÇÃO DE PREÇO/PROJETO BÁSICO</v>
          </cell>
        </row>
        <row r="3515">
          <cell r="B3515" t="str">
            <v>UNIDADE</v>
          </cell>
          <cell r="C3515" t="str">
            <v>un</v>
          </cell>
        </row>
        <row r="3516">
          <cell r="B3516" t="str">
            <v>CÓDIGO</v>
          </cell>
          <cell r="C3516" t="str">
            <v>3.54.e</v>
          </cell>
        </row>
        <row r="3517">
          <cell r="B3517" t="str">
            <v>AUTOR</v>
          </cell>
          <cell r="C3517" t="str">
            <v>HÉLIO DELGÁDO</v>
          </cell>
        </row>
        <row r="3518">
          <cell r="B3518" t="str">
            <v>ULT ATUAL</v>
          </cell>
          <cell r="C3518" t="str">
            <v>08/03/2016 (SEINFRA), 14/11/2016 (SINAPI) E OUT/2016 (PREFEITURA)</v>
          </cell>
        </row>
        <row r="3519">
          <cell r="B3519" t="str">
            <v>TABELA</v>
          </cell>
          <cell r="C3519" t="str">
            <v>SEINFRA V024.1 (DESONERADA)/SINAPI OUT/16 (DESONERADA)/PREFEITURA DE CANINDÉ</v>
          </cell>
        </row>
        <row r="3521">
          <cell r="B3521" t="str">
            <v>Código</v>
          </cell>
          <cell r="C3521" t="str">
            <v>Descrição</v>
          </cell>
          <cell r="D3521" t="str">
            <v>Unidade</v>
          </cell>
          <cell r="E3521" t="str">
            <v>Coeficiente</v>
          </cell>
          <cell r="F3521" t="str">
            <v>Preço</v>
          </cell>
          <cell r="G3521" t="str">
            <v>Total</v>
          </cell>
        </row>
        <row r="3522">
          <cell r="B3522" t="str">
            <v>MAO DE OBRA</v>
          </cell>
        </row>
        <row r="3523">
          <cell r="B3523" t="str">
            <v>I0042</v>
          </cell>
          <cell r="C3523" t="str">
            <v>AUXILIAR DE ELETRICISTA</v>
          </cell>
          <cell r="D3523" t="str">
            <v>H</v>
          </cell>
          <cell r="E3523">
            <v>0.5</v>
          </cell>
          <cell r="F3523">
            <v>5.6</v>
          </cell>
          <cell r="G3523">
            <v>2.8</v>
          </cell>
        </row>
        <row r="3524">
          <cell r="B3524" t="str">
            <v>I2312</v>
          </cell>
          <cell r="C3524" t="str">
            <v>ELETRICISTA</v>
          </cell>
          <cell r="D3524" t="str">
            <v>H</v>
          </cell>
          <cell r="E3524">
            <v>0.5</v>
          </cell>
          <cell r="F3524">
            <v>7.2</v>
          </cell>
          <cell r="G3524">
            <v>3.6</v>
          </cell>
        </row>
        <row r="3525">
          <cell r="B3525" t="str">
            <v>GRATIFICAÇÃO DE FUNÇÃO (ELETRICISTA MOTORISTA) DE 10% EM R$</v>
          </cell>
          <cell r="G3525">
            <v>0.36000000000000004</v>
          </cell>
        </row>
        <row r="3526">
          <cell r="B3526" t="str">
            <v>TOTAL MAO DE OBRA R$</v>
          </cell>
          <cell r="G3526">
            <v>6.76</v>
          </cell>
        </row>
        <row r="3527">
          <cell r="B3527" t="str">
            <v>MATERIAIS</v>
          </cell>
        </row>
        <row r="3528">
          <cell r="B3528" t="str">
            <v>I8438</v>
          </cell>
          <cell r="C3528" t="str">
            <v>CABO CORDPLAST (CABO PP) 3 x 2,50 mm²</v>
          </cell>
          <cell r="D3528" t="str">
            <v>MT</v>
          </cell>
          <cell r="E3528">
            <v>3.5</v>
          </cell>
          <cell r="F3528">
            <v>3.44</v>
          </cell>
          <cell r="G3528">
            <v>12.04</v>
          </cell>
        </row>
        <row r="3529">
          <cell r="B3529" t="str">
            <v>I6278</v>
          </cell>
          <cell r="C3529" t="str">
            <v>FITA AUTO FUSÃO DE 1A QUALIDADE</v>
          </cell>
          <cell r="D3529" t="str">
            <v>RL</v>
          </cell>
          <cell r="E3529">
            <v>0.05</v>
          </cell>
          <cell r="F3529">
            <v>8.15</v>
          </cell>
          <cell r="G3529">
            <v>0.41</v>
          </cell>
        </row>
        <row r="3530">
          <cell r="B3530" t="str">
            <v>I7392</v>
          </cell>
          <cell r="C3530" t="str">
            <v>FITA ISOLANTE COMUM N.º33</v>
          </cell>
          <cell r="D3530" t="str">
            <v>RL</v>
          </cell>
          <cell r="E3530">
            <v>0.05</v>
          </cell>
          <cell r="F3530">
            <v>11.2</v>
          </cell>
          <cell r="G3530">
            <v>0.56</v>
          </cell>
        </row>
        <row r="3531">
          <cell r="B3531" t="str">
            <v>INSUMO PMC-0134</v>
          </cell>
          <cell r="C3531" t="str">
            <v>LUMINÁRIA LED &gt; 150 - 200W, CORPO EM ALUMÍNIO INJETADO, LENTE EM VIDRO TEMPERADO, DISPOSITIVO DE PROTEÇÃO CONTRA SURTOS ELÉTRICOS DE ATÉ 10KA, SISTEMA QUE PERMITE A TROCA DOS MÓDULOS LED, DRIVER INCORPORADO, TOMADA PARA RELÉ FOTO-ELÉTRICO/ELETRÔNICO, GRAU DE PROTEÇÃO IP≥65, RESISTÊNCIA A IMPACTO C/ IK MÍNIMO 08, ALIMENTAÇÃO 100-280V, 50-60HZ, FATOR DE POTÊNCIA ≥0,92, TEMPERATURA DE COR DE 4.000K A 6.800K – EQUIVALENTE À LUMINÁRIA COM LÂMPADA A VAPOR DE SÓDIO DE 400W. </v>
          </cell>
          <cell r="D3531" t="str">
            <v>UN</v>
          </cell>
          <cell r="E3531">
            <v>1</v>
          </cell>
          <cell r="F3531">
            <v>2203.85</v>
          </cell>
          <cell r="G3531">
            <v>2203.85</v>
          </cell>
        </row>
        <row r="3532">
          <cell r="B3532">
            <v>2510</v>
          </cell>
          <cell r="C3532" t="str">
            <v>RELE FOTOELETRICO 1000W/220V</v>
          </cell>
          <cell r="D3532" t="str">
            <v>UN</v>
          </cell>
          <cell r="E3532">
            <v>1</v>
          </cell>
          <cell r="F3532">
            <v>38.44</v>
          </cell>
          <cell r="G3532">
            <v>38.44</v>
          </cell>
        </row>
        <row r="3534">
          <cell r="B3534" t="str">
            <v>TOTAL MATERIAIS R$</v>
          </cell>
          <cell r="G3534">
            <v>2255.3</v>
          </cell>
        </row>
        <row r="3535">
          <cell r="B3535" t="str">
            <v>EQUIPAMENTOS (CUSTO HORÁRIO)</v>
          </cell>
        </row>
        <row r="3536">
          <cell r="B3536" t="str">
            <v>COMPOSIÇÃO PMC-001</v>
          </cell>
          <cell r="C3536" t="str">
            <v>VEÍCULO COM UM CESTO AÉREO SIMPLES ISOLADO COM ALCANCE ATÉ 13 METROS E PORTA ESCADA, MONTADO SOBRE CAMINHÃO DE CARROCERIA (CHP)</v>
          </cell>
          <cell r="D3536" t="str">
            <v>CHP</v>
          </cell>
          <cell r="E3536">
            <v>0.5</v>
          </cell>
          <cell r="F3536">
            <v>100.06</v>
          </cell>
          <cell r="G3536">
            <v>50.03</v>
          </cell>
        </row>
        <row r="3537">
          <cell r="B3537" t="str">
            <v>TOTAL EQUIPAMENTOS (CUSTO HORÁRIO) R$</v>
          </cell>
          <cell r="G3537">
            <v>50.03</v>
          </cell>
        </row>
        <row r="3538">
          <cell r="B3538" t="str">
            <v>SERVIÇOS</v>
          </cell>
        </row>
        <row r="3542">
          <cell r="B3542" t="str">
            <v>TOTAL SERVIÇOS R$</v>
          </cell>
          <cell r="G3542">
            <v>0</v>
          </cell>
        </row>
        <row r="3544">
          <cell r="F3544" t="str">
            <v>TOTAL SIMPLES R$</v>
          </cell>
          <cell r="G3544">
            <v>2312.0900000000006</v>
          </cell>
        </row>
        <row r="3545">
          <cell r="F3545" t="str">
            <v>ENCARGOS SOCIAIS DE 117,01% R$</v>
          </cell>
          <cell r="G3545">
            <v>7.91</v>
          </cell>
        </row>
        <row r="3546">
          <cell r="F3546" t="str">
            <v>BDI R$</v>
          </cell>
          <cell r="G3546">
            <v>580</v>
          </cell>
        </row>
        <row r="3547">
          <cell r="F3547" t="str">
            <v>TOTAL GERAL C/ BDI R$</v>
          </cell>
          <cell r="G3547">
            <v>2900</v>
          </cell>
        </row>
        <row r="3548">
          <cell r="F3548" t="str">
            <v>TOTAL GERAL S/ BDI R$</v>
          </cell>
          <cell r="G3548">
            <v>2320</v>
          </cell>
        </row>
        <row r="3550">
          <cell r="A3550" t="str">
            <v>3.54.f</v>
          </cell>
          <cell r="C3550" t="str">
            <v>Luminária LED &gt; 200W - VER ESPECIFICAÇÃO NA COMPOSIÇÃO DE PREÇO/PROJETO BÁSICO</v>
          </cell>
          <cell r="D3550" t="str">
            <v>un</v>
          </cell>
          <cell r="G3550">
            <v>3360</v>
          </cell>
        </row>
        <row r="3551">
          <cell r="B3551" t="str">
            <v>COMPOSIÇÃO</v>
          </cell>
          <cell r="C3551" t="str">
            <v>Luminária LED &gt; 200W - VER ESPECIFICAÇÃO NA COMPOSIÇÃO DE PREÇO/PROJETO BÁSICO</v>
          </cell>
        </row>
        <row r="3552">
          <cell r="B3552" t="str">
            <v>UNIDADE</v>
          </cell>
          <cell r="C3552" t="str">
            <v>un</v>
          </cell>
        </row>
        <row r="3553">
          <cell r="B3553" t="str">
            <v>CÓDIGO</v>
          </cell>
          <cell r="C3553" t="str">
            <v>3.54.f</v>
          </cell>
        </row>
        <row r="3554">
          <cell r="B3554" t="str">
            <v>AUTOR</v>
          </cell>
          <cell r="C3554" t="str">
            <v>HÉLIO DELGÁDO</v>
          </cell>
        </row>
        <row r="3555">
          <cell r="B3555" t="str">
            <v>ULT ATUAL</v>
          </cell>
          <cell r="C3555" t="str">
            <v>08/03/2016 (SEINFRA), 14/11/2016 (SINAPI) E OUT/2016 (PREFEITURA)</v>
          </cell>
        </row>
        <row r="3556">
          <cell r="B3556" t="str">
            <v>TABELA</v>
          </cell>
          <cell r="C3556" t="str">
            <v>SEINFRA V024.1 (DESONERADA)/SINAPI OUT/16 (DESONERADA)/PREFEITURA DE CANINDÉ</v>
          </cell>
        </row>
        <row r="3558">
          <cell r="B3558" t="str">
            <v>Código</v>
          </cell>
          <cell r="C3558" t="str">
            <v>Descrição</v>
          </cell>
          <cell r="D3558" t="str">
            <v>Unidade</v>
          </cell>
          <cell r="E3558" t="str">
            <v>Coeficiente</v>
          </cell>
          <cell r="F3558" t="str">
            <v>Preço</v>
          </cell>
          <cell r="G3558" t="str">
            <v>Total</v>
          </cell>
        </row>
        <row r="3559">
          <cell r="B3559" t="str">
            <v>MAO DE OBRA</v>
          </cell>
        </row>
        <row r="3560">
          <cell r="B3560" t="str">
            <v>I0042</v>
          </cell>
          <cell r="C3560" t="str">
            <v>AUXILIAR DE ELETRICISTA</v>
          </cell>
          <cell r="D3560" t="str">
            <v>H</v>
          </cell>
          <cell r="E3560">
            <v>0.5</v>
          </cell>
          <cell r="F3560">
            <v>5.6</v>
          </cell>
          <cell r="G3560">
            <v>2.8</v>
          </cell>
        </row>
        <row r="3561">
          <cell r="B3561" t="str">
            <v>I2312</v>
          </cell>
          <cell r="C3561" t="str">
            <v>ELETRICISTA</v>
          </cell>
          <cell r="D3561" t="str">
            <v>H</v>
          </cell>
          <cell r="E3561">
            <v>0.5</v>
          </cell>
          <cell r="F3561">
            <v>7.2</v>
          </cell>
          <cell r="G3561">
            <v>3.6</v>
          </cell>
        </row>
        <row r="3562">
          <cell r="B3562" t="str">
            <v>GRATIFICAÇÃO DE FUNÇÃO (ELETRICISTA MOTORISTA) DE 10% EM R$</v>
          </cell>
          <cell r="G3562">
            <v>0.36000000000000004</v>
          </cell>
        </row>
        <row r="3563">
          <cell r="B3563" t="str">
            <v>TOTAL MAO DE OBRA R$</v>
          </cell>
          <cell r="G3563">
            <v>6.76</v>
          </cell>
        </row>
        <row r="3564">
          <cell r="B3564" t="str">
            <v>MATERIAIS</v>
          </cell>
        </row>
        <row r="3565">
          <cell r="B3565" t="str">
            <v>I8438</v>
          </cell>
          <cell r="C3565" t="str">
            <v>CABO CORDPLAST (CABO PP) 3 x 2,50 mm²</v>
          </cell>
          <cell r="D3565" t="str">
            <v>MT</v>
          </cell>
          <cell r="E3565">
            <v>3.5</v>
          </cell>
          <cell r="F3565">
            <v>3.44</v>
          </cell>
          <cell r="G3565">
            <v>12.04</v>
          </cell>
        </row>
        <row r="3566">
          <cell r="B3566" t="str">
            <v>I6278</v>
          </cell>
          <cell r="C3566" t="str">
            <v>FITA AUTO FUSÃO DE 1A QUALIDADE</v>
          </cell>
          <cell r="D3566" t="str">
            <v>RL</v>
          </cell>
          <cell r="E3566">
            <v>0.05</v>
          </cell>
          <cell r="F3566">
            <v>8.15</v>
          </cell>
          <cell r="G3566">
            <v>0.41</v>
          </cell>
        </row>
        <row r="3567">
          <cell r="B3567" t="str">
            <v>I7392</v>
          </cell>
          <cell r="C3567" t="str">
            <v>FITA ISOLANTE COMUM N.º33</v>
          </cell>
          <cell r="D3567" t="str">
            <v>RL</v>
          </cell>
          <cell r="E3567">
            <v>0.05</v>
          </cell>
          <cell r="F3567">
            <v>11.2</v>
          </cell>
          <cell r="G3567">
            <v>0.56</v>
          </cell>
        </row>
        <row r="3568">
          <cell r="B3568" t="str">
            <v>INSUMO PMC-0135</v>
          </cell>
          <cell r="C3568" t="str">
            <v>LUMINÁRIA OU PROJETOR LED ACIMA DE 200 W, CORPO EM ALUMÍNIO INJETADO, LENTE EM VIDRO TEMPERADO, DISPOSITIVO DE PROTEÇÃO CONTRA SURTOS ELÉTRICOS DE ATÉ 10KA, SISTEMA QUE PERMITE A TROCA DOS MÓDULOS LED, DRIVER INCORPORADO, TOMADA PARA RELÉ FOTO-ELÉTRICO/ELETRÔNICO, GRAU DE PROTEÇÃO IP≥65, RESISTÊNCIA A IMPACTO C/ IK MÍNIMO 08, ALIMENTAÇÃO 100-280V, 50-60HZ, FATOR DE POTÊNCIA ≥0,92, TEMPERATURA DE COR DE 4.000K A 6.800K – EQUIVALENTE À LUMINÁRIA COM LÂMPADA A VAPOR DE SÓDIO DE 400W. </v>
          </cell>
          <cell r="D3568" t="str">
            <v>un</v>
          </cell>
          <cell r="E3568">
            <v>1</v>
          </cell>
          <cell r="F3568">
            <v>3243.85</v>
          </cell>
          <cell r="G3568">
            <v>3243.85</v>
          </cell>
        </row>
        <row r="3569">
          <cell r="B3569">
            <v>2510</v>
          </cell>
          <cell r="C3569" t="str">
            <v>RELE FOTOELETRICO 1000W/220V</v>
          </cell>
          <cell r="D3569" t="str">
            <v>UN</v>
          </cell>
          <cell r="E3569">
            <v>1</v>
          </cell>
          <cell r="F3569">
            <v>38.44</v>
          </cell>
          <cell r="G3569">
            <v>38.44</v>
          </cell>
        </row>
        <row r="3571">
          <cell r="B3571" t="str">
            <v>TOTAL MATERIAIS R$</v>
          </cell>
          <cell r="G3571">
            <v>3295.3</v>
          </cell>
        </row>
        <row r="3572">
          <cell r="B3572" t="str">
            <v>EQUIPAMENTOS (CUSTO HORÁRIO)</v>
          </cell>
        </row>
        <row r="3573">
          <cell r="B3573" t="str">
            <v>COMPOSIÇÃO PMC-001</v>
          </cell>
          <cell r="C3573" t="str">
            <v>VEÍCULO COM UM CESTO AÉREO SIMPLES ISOLADO COM ALCANCE ATÉ 13 METROS E PORTA ESCADA, MONTADO SOBRE CAMINHÃO DE CARROCERIA (CHP)</v>
          </cell>
          <cell r="D3573" t="str">
            <v>CHP</v>
          </cell>
          <cell r="E3573">
            <v>0.5</v>
          </cell>
          <cell r="F3573">
            <v>100.06</v>
          </cell>
          <cell r="G3573">
            <v>50.03</v>
          </cell>
        </row>
        <row r="3574">
          <cell r="B3574" t="str">
            <v>TOTAL EQUIPAMENTOS (CUSTO HORÁRIO) R$</v>
          </cell>
          <cell r="G3574">
            <v>50.03</v>
          </cell>
        </row>
        <row r="3575">
          <cell r="B3575" t="str">
            <v>SERVIÇOS</v>
          </cell>
        </row>
        <row r="3579">
          <cell r="B3579" t="str">
            <v>TOTAL SERVIÇOS R$</v>
          </cell>
          <cell r="G3579">
            <v>0</v>
          </cell>
        </row>
        <row r="3581">
          <cell r="F3581" t="str">
            <v>TOTAL SIMPLES R$</v>
          </cell>
          <cell r="G3581">
            <v>3352.0900000000006</v>
          </cell>
        </row>
        <row r="3582">
          <cell r="F3582" t="str">
            <v>ENCARGOS SOCIAIS DE 117,01% R$</v>
          </cell>
          <cell r="G3582">
            <v>7.91</v>
          </cell>
        </row>
        <row r="3583">
          <cell r="F3583" t="str">
            <v>BDI R$</v>
          </cell>
          <cell r="G3583">
            <v>840</v>
          </cell>
        </row>
        <row r="3584">
          <cell r="F3584" t="str">
            <v>TOTAL GERAL C/ BDI R$</v>
          </cell>
          <cell r="G3584">
            <v>4200</v>
          </cell>
        </row>
        <row r="3585">
          <cell r="F3585" t="str">
            <v>TOTAL GERAL S/ BDI R$</v>
          </cell>
          <cell r="G3585">
            <v>3360</v>
          </cell>
        </row>
        <row r="3587">
          <cell r="A3587" t="str">
            <v>3.55.a</v>
          </cell>
          <cell r="C3587" t="str">
            <v>Braço estilizado padrão prefeitura para 01 (uma) luminária para poste cônico</v>
          </cell>
          <cell r="D3587" t="str">
            <v>un</v>
          </cell>
          <cell r="G3587">
            <v>393.8</v>
          </cell>
        </row>
        <row r="3588">
          <cell r="B3588" t="str">
            <v>COMPOSIÇÃO</v>
          </cell>
          <cell r="C3588" t="str">
            <v>Braço estilizado padrão prefeitura para 01 (uma) luminária para poste cônico</v>
          </cell>
        </row>
        <row r="3589">
          <cell r="B3589" t="str">
            <v>UNIDADE</v>
          </cell>
          <cell r="C3589" t="str">
            <v>un</v>
          </cell>
        </row>
        <row r="3590">
          <cell r="B3590" t="str">
            <v>CÓDIGO</v>
          </cell>
          <cell r="C3590" t="str">
            <v>3.55.a</v>
          </cell>
        </row>
        <row r="3591">
          <cell r="B3591" t="str">
            <v>AUTOR</v>
          </cell>
          <cell r="C3591" t="str">
            <v>HÉLIO DELGÁDO</v>
          </cell>
        </row>
        <row r="3592">
          <cell r="B3592" t="str">
            <v>ULT ATUAL</v>
          </cell>
          <cell r="C3592" t="str">
            <v>08/03/2016 (SEINFRA), 14/11/2016 (SINAPI) E OUT/2016 (PREFEITURA)</v>
          </cell>
        </row>
        <row r="3593">
          <cell r="B3593" t="str">
            <v>TABELA</v>
          </cell>
          <cell r="C3593" t="str">
            <v>SEINFRA V024.1 (DESONERADA)/SINAPI OUT/16 (DESONERADA)/PREFEITURA DE CANINDÉ</v>
          </cell>
        </row>
        <row r="3595">
          <cell r="B3595" t="str">
            <v>Código</v>
          </cell>
          <cell r="C3595" t="str">
            <v>Descrição</v>
          </cell>
          <cell r="D3595" t="str">
            <v>Unidade</v>
          </cell>
          <cell r="E3595" t="str">
            <v>Coeficiente</v>
          </cell>
          <cell r="F3595" t="str">
            <v>Preço</v>
          </cell>
          <cell r="G3595" t="str">
            <v>Total</v>
          </cell>
        </row>
        <row r="3596">
          <cell r="B3596" t="str">
            <v>MAO DE OBRA</v>
          </cell>
        </row>
        <row r="3597">
          <cell r="B3597" t="str">
            <v>I0042</v>
          </cell>
          <cell r="C3597" t="str">
            <v>AUXILIAR DE ELETRICISTA</v>
          </cell>
          <cell r="D3597" t="str">
            <v>H</v>
          </cell>
          <cell r="E3597">
            <v>1</v>
          </cell>
          <cell r="F3597">
            <v>5.6</v>
          </cell>
          <cell r="G3597">
            <v>5.6</v>
          </cell>
        </row>
        <row r="3598">
          <cell r="B3598" t="str">
            <v>I2312</v>
          </cell>
          <cell r="C3598" t="str">
            <v>ELETRICISTA</v>
          </cell>
          <cell r="D3598" t="str">
            <v>H</v>
          </cell>
          <cell r="E3598">
            <v>1</v>
          </cell>
          <cell r="F3598">
            <v>7.2</v>
          </cell>
          <cell r="G3598">
            <v>7.2</v>
          </cell>
        </row>
        <row r="3599">
          <cell r="B3599" t="str">
            <v>GRATIFICAÇÃO DE FUNÇÃO (ELETRICISTA MOTORISTA) DE 10% EM R$</v>
          </cell>
          <cell r="G3599">
            <v>0.7200000000000001</v>
          </cell>
        </row>
        <row r="3600">
          <cell r="B3600" t="str">
            <v>TOTAL MAO DE OBRA R$</v>
          </cell>
          <cell r="G3600">
            <v>13.52</v>
          </cell>
        </row>
        <row r="3601">
          <cell r="B3601" t="str">
            <v>MATERIAIS</v>
          </cell>
        </row>
        <row r="3602">
          <cell r="B3602" t="str">
            <v>I2168</v>
          </cell>
          <cell r="C3602" t="str">
            <v>TUBO AÇO GALVANIZADO DE 25MM (1")</v>
          </cell>
          <cell r="D3602" t="str">
            <v>M</v>
          </cell>
          <cell r="E3602">
            <v>3.5</v>
          </cell>
          <cell r="F3602">
            <v>15.6</v>
          </cell>
          <cell r="G3602">
            <v>54.6</v>
          </cell>
        </row>
        <row r="3603">
          <cell r="B3603" t="str">
            <v>I2171</v>
          </cell>
          <cell r="C3603" t="str">
            <v>TUBO AÇO GALVANIZADO DE 50MM (2')</v>
          </cell>
          <cell r="D3603" t="str">
            <v>M</v>
          </cell>
          <cell r="E3603">
            <v>0.3</v>
          </cell>
          <cell r="F3603">
            <v>31</v>
          </cell>
          <cell r="G3603">
            <v>9.3</v>
          </cell>
        </row>
        <row r="3604">
          <cell r="B3604" t="str">
            <v>I2165</v>
          </cell>
          <cell r="C3604" t="str">
            <v>TUBO AÇO GALVANIZADO DE 150MM (6')</v>
          </cell>
          <cell r="D3604" t="str">
            <v>M</v>
          </cell>
          <cell r="E3604">
            <v>0.3</v>
          </cell>
          <cell r="F3604">
            <v>132.8</v>
          </cell>
          <cell r="G3604">
            <v>39.84</v>
          </cell>
        </row>
        <row r="3605">
          <cell r="B3605">
            <v>11049</v>
          </cell>
          <cell r="C3605" t="str">
            <v>CHAPA DE ACO GALVANIZADA BITOLA GSG 22, E = 0,80 MM (6,40 KG/M2)</v>
          </cell>
          <cell r="D3605" t="str">
            <v>KG</v>
          </cell>
          <cell r="E3605">
            <v>3.2</v>
          </cell>
          <cell r="F3605">
            <v>5.31</v>
          </cell>
          <cell r="G3605">
            <v>16.99</v>
          </cell>
        </row>
        <row r="3606">
          <cell r="B3606" t="str">
            <v>I1100</v>
          </cell>
          <cell r="C3606" t="str">
            <v>ESMALTE SINTETICO</v>
          </cell>
          <cell r="D3606" t="str">
            <v>L</v>
          </cell>
          <cell r="E3606">
            <v>0.5</v>
          </cell>
          <cell r="F3606">
            <v>12</v>
          </cell>
          <cell r="G3606">
            <v>6</v>
          </cell>
        </row>
        <row r="3607">
          <cell r="B3607" t="str">
            <v>I2293</v>
          </cell>
          <cell r="C3607" t="str">
            <v>ZARCÃO</v>
          </cell>
          <cell r="D3607" t="str">
            <v>L</v>
          </cell>
          <cell r="E3607">
            <v>0.2</v>
          </cell>
          <cell r="F3607">
            <v>15.49</v>
          </cell>
          <cell r="G3607">
            <v>3.1</v>
          </cell>
        </row>
        <row r="3608">
          <cell r="B3608" t="str">
            <v>I1346</v>
          </cell>
          <cell r="C3608" t="str">
            <v>LIXA PARA FERRO</v>
          </cell>
          <cell r="D3608" t="str">
            <v>UN</v>
          </cell>
          <cell r="E3608">
            <v>0.5</v>
          </cell>
          <cell r="F3608">
            <v>2.23</v>
          </cell>
          <cell r="G3608">
            <v>1.12</v>
          </cell>
        </row>
        <row r="3609">
          <cell r="B3609" t="str">
            <v>I2302</v>
          </cell>
          <cell r="C3609" t="str">
            <v>DISCO DE DESBASTE 1/4" DE 7"</v>
          </cell>
          <cell r="D3609" t="str">
            <v>UN</v>
          </cell>
          <cell r="E3609">
            <v>0.3</v>
          </cell>
          <cell r="F3609">
            <v>16.03</v>
          </cell>
          <cell r="G3609">
            <v>4.81</v>
          </cell>
        </row>
        <row r="3610">
          <cell r="B3610" t="str">
            <v>I1872</v>
          </cell>
          <cell r="C3610" t="str">
            <v>SOLDA 50X50</v>
          </cell>
          <cell r="D3610" t="str">
            <v>KG</v>
          </cell>
          <cell r="E3610">
            <v>0.2</v>
          </cell>
          <cell r="F3610">
            <v>53.5</v>
          </cell>
          <cell r="G3610">
            <v>10.7</v>
          </cell>
        </row>
        <row r="3611">
          <cell r="B3611" t="str">
            <v>I1061</v>
          </cell>
          <cell r="C3611" t="str">
            <v>ELETRODOS</v>
          </cell>
          <cell r="D3611" t="str">
            <v>KG</v>
          </cell>
          <cell r="E3611">
            <v>0.2</v>
          </cell>
          <cell r="F3611">
            <v>16.5</v>
          </cell>
          <cell r="G3611">
            <v>3.3</v>
          </cell>
        </row>
        <row r="3612">
          <cell r="B3612" t="str">
            <v>I8629</v>
          </cell>
          <cell r="C3612" t="str">
            <v>VINIL AUTO-ADESIVO FOSCO OU BRILHANTE C/ APLICAÇÃO</v>
          </cell>
          <cell r="D3612" t="str">
            <v>M2</v>
          </cell>
          <cell r="E3612">
            <v>1</v>
          </cell>
          <cell r="F3612">
            <v>99.55</v>
          </cell>
          <cell r="G3612">
            <v>99.55</v>
          </cell>
        </row>
        <row r="3613">
          <cell r="B3613" t="str">
            <v>I1583</v>
          </cell>
          <cell r="C3613" t="str">
            <v>PARAFUSO N.14X40MM</v>
          </cell>
          <cell r="D3613" t="str">
            <v>UN</v>
          </cell>
          <cell r="E3613">
            <v>3</v>
          </cell>
          <cell r="F3613">
            <v>1.6</v>
          </cell>
          <cell r="G3613">
            <v>4.8</v>
          </cell>
        </row>
        <row r="3614">
          <cell r="B3614" t="str">
            <v>TOTAL MATERIAIS R$</v>
          </cell>
          <cell r="G3614">
            <v>254.11</v>
          </cell>
        </row>
        <row r="3615">
          <cell r="B3615" t="str">
            <v>EQUIPAMENTOS (CUSTO HORÁRIO)</v>
          </cell>
        </row>
        <row r="3616">
          <cell r="B3616" t="str">
            <v>I0749</v>
          </cell>
          <cell r="C3616" t="str">
            <v>MÁQUINA DE SOLDA (CHP)</v>
          </cell>
          <cell r="D3616" t="str">
            <v>H</v>
          </cell>
          <cell r="E3616">
            <v>0.5</v>
          </cell>
          <cell r="F3616">
            <v>19.48</v>
          </cell>
          <cell r="G3616">
            <v>9.74</v>
          </cell>
        </row>
        <row r="3617">
          <cell r="B3617" t="str">
            <v>I0737</v>
          </cell>
          <cell r="C3617" t="str">
            <v>ESMERILHADEIRA INDUSTRIAL (CHP)</v>
          </cell>
          <cell r="D3617" t="str">
            <v>H</v>
          </cell>
          <cell r="E3617">
            <v>0.5</v>
          </cell>
          <cell r="F3617">
            <v>1.093928</v>
          </cell>
          <cell r="G3617">
            <v>0.55</v>
          </cell>
        </row>
        <row r="3618">
          <cell r="B3618" t="str">
            <v>COMPOSIÇÃO PMC-001</v>
          </cell>
          <cell r="C3618" t="str">
            <v>VEÍCULO COM UM CESTO AÉREO SIMPLES ISOLADO COM ALCANCE ATÉ 13 METROS E PORTA ESCADA, MONTADO SOBRE CAMINHÃO DE CARROCERIA (CHP)</v>
          </cell>
          <cell r="D3618" t="str">
            <v>CHP</v>
          </cell>
          <cell r="E3618">
            <v>1</v>
          </cell>
          <cell r="F3618">
            <v>100.06</v>
          </cell>
          <cell r="G3618">
            <v>100.06</v>
          </cell>
        </row>
        <row r="3619">
          <cell r="B3619" t="str">
            <v>TOTAL EQUIPAMENTOS (CUSTO HORÁRIO) R$</v>
          </cell>
          <cell r="G3619">
            <v>110.35</v>
          </cell>
        </row>
        <row r="3620">
          <cell r="B3620" t="str">
            <v>SERVIÇOS</v>
          </cell>
        </row>
        <row r="3624">
          <cell r="B3624" t="str">
            <v>TOTAL SERVIÇOS R$</v>
          </cell>
          <cell r="G3624">
            <v>0</v>
          </cell>
        </row>
        <row r="3626">
          <cell r="F3626" t="str">
            <v>TOTAL SIMPLES R$</v>
          </cell>
          <cell r="G3626">
            <v>377.98</v>
          </cell>
        </row>
        <row r="3627">
          <cell r="F3627" t="str">
            <v>ENCARGOS SOCIAIS DE 117,01% R$</v>
          </cell>
          <cell r="G3627">
            <v>15.82</v>
          </cell>
        </row>
        <row r="3628">
          <cell r="F3628" t="str">
            <v>BDI R$</v>
          </cell>
          <cell r="G3628">
            <v>98.45</v>
          </cell>
        </row>
        <row r="3629">
          <cell r="F3629" t="str">
            <v>TOTAL GERAL C/ BDI R$</v>
          </cell>
          <cell r="G3629">
            <v>492.25</v>
          </cell>
        </row>
        <row r="3630">
          <cell r="F3630" t="str">
            <v>TOTAL GERAL S/ BDI R$</v>
          </cell>
          <cell r="G3630">
            <v>393.8</v>
          </cell>
        </row>
        <row r="3632">
          <cell r="A3632" t="str">
            <v>3.55.b</v>
          </cell>
          <cell r="C3632" t="str">
            <v>Braço estilizado padrão prefeitura para 02 (duas) luminárias para poste cônico</v>
          </cell>
          <cell r="D3632" t="str">
            <v>un</v>
          </cell>
          <cell r="G3632">
            <v>733.64</v>
          </cell>
        </row>
        <row r="3633">
          <cell r="B3633" t="str">
            <v>COMPOSIÇÃO</v>
          </cell>
          <cell r="C3633" t="str">
            <v>Braço estilizado padrão prefeitura para 02 (duas) luminárias para poste cônico</v>
          </cell>
        </row>
        <row r="3634">
          <cell r="B3634" t="str">
            <v>UNIDADE</v>
          </cell>
          <cell r="C3634" t="str">
            <v>un</v>
          </cell>
        </row>
        <row r="3635">
          <cell r="B3635" t="str">
            <v>CÓDIGO</v>
          </cell>
          <cell r="C3635" t="str">
            <v>3.55.b</v>
          </cell>
        </row>
        <row r="3636">
          <cell r="B3636" t="str">
            <v>AUTOR</v>
          </cell>
          <cell r="C3636" t="str">
            <v>HÉLIO DELGÁDO</v>
          </cell>
        </row>
        <row r="3637">
          <cell r="B3637" t="str">
            <v>ULT ATUAL</v>
          </cell>
          <cell r="C3637" t="str">
            <v>08/03/2016 (SEINFRA), 14/11/2016 (SINAPI) E OUT/2016 (PREFEITURA)</v>
          </cell>
        </row>
        <row r="3638">
          <cell r="B3638" t="str">
            <v>TABELA</v>
          </cell>
          <cell r="C3638" t="str">
            <v>SEINFRA V024.1 (DESONERADA)/SINAPI OUT/16 (DESONERADA)/PREFEITURA DE CANINDÉ</v>
          </cell>
        </row>
        <row r="3640">
          <cell r="B3640" t="str">
            <v>Código</v>
          </cell>
          <cell r="C3640" t="str">
            <v>Descrição</v>
          </cell>
          <cell r="D3640" t="str">
            <v>Unidade</v>
          </cell>
          <cell r="E3640" t="str">
            <v>Coeficiente</v>
          </cell>
          <cell r="F3640" t="str">
            <v>Preço</v>
          </cell>
          <cell r="G3640" t="str">
            <v>Total</v>
          </cell>
        </row>
        <row r="3641">
          <cell r="B3641" t="str">
            <v>MAO DE OBRA</v>
          </cell>
        </row>
        <row r="3642">
          <cell r="B3642" t="str">
            <v>I0042</v>
          </cell>
          <cell r="C3642" t="str">
            <v>AUXILIAR DE ELETRICISTA</v>
          </cell>
          <cell r="D3642" t="str">
            <v>H</v>
          </cell>
          <cell r="E3642">
            <v>2</v>
          </cell>
          <cell r="F3642">
            <v>5.6</v>
          </cell>
          <cell r="G3642">
            <v>11.2</v>
          </cell>
        </row>
        <row r="3643">
          <cell r="B3643" t="str">
            <v>I2312</v>
          </cell>
          <cell r="C3643" t="str">
            <v>ELETRICISTA</v>
          </cell>
          <cell r="D3643" t="str">
            <v>H</v>
          </cell>
          <cell r="E3643">
            <v>2</v>
          </cell>
          <cell r="F3643">
            <v>7.2</v>
          </cell>
          <cell r="G3643">
            <v>14.4</v>
          </cell>
        </row>
        <row r="3644">
          <cell r="B3644" t="str">
            <v>GRATIFICAÇÃO DE FUNÇÃO (ELETRICISTA MOTORISTA) DE 10% EM R$</v>
          </cell>
          <cell r="G3644">
            <v>1.4400000000000002</v>
          </cell>
        </row>
        <row r="3645">
          <cell r="B3645" t="str">
            <v>TOTAL MAO DE OBRA R$</v>
          </cell>
          <cell r="G3645">
            <v>27.04</v>
          </cell>
        </row>
        <row r="3646">
          <cell r="B3646" t="str">
            <v>MATERIAIS</v>
          </cell>
        </row>
        <row r="3647">
          <cell r="B3647" t="str">
            <v>I2168</v>
          </cell>
          <cell r="C3647" t="str">
            <v>TUBO AÇO GALVANIZADO DE 25MM (1")</v>
          </cell>
          <cell r="D3647" t="str">
            <v>M</v>
          </cell>
          <cell r="E3647">
            <v>7</v>
          </cell>
          <cell r="F3647">
            <v>15.6</v>
          </cell>
          <cell r="G3647">
            <v>109.2</v>
          </cell>
        </row>
        <row r="3648">
          <cell r="B3648" t="str">
            <v>I2171</v>
          </cell>
          <cell r="C3648" t="str">
            <v>TUBO AÇO GALVANIZADO DE 50MM (2')</v>
          </cell>
          <cell r="D3648" t="str">
            <v>M</v>
          </cell>
          <cell r="E3648">
            <v>0.3</v>
          </cell>
          <cell r="F3648">
            <v>31</v>
          </cell>
          <cell r="G3648">
            <v>9.3</v>
          </cell>
        </row>
        <row r="3649">
          <cell r="B3649" t="str">
            <v>I2165</v>
          </cell>
          <cell r="C3649" t="str">
            <v>TUBO AÇO GALVANIZADO DE 150MM (6')</v>
          </cell>
          <cell r="D3649" t="str">
            <v>M</v>
          </cell>
          <cell r="E3649">
            <v>0.3</v>
          </cell>
          <cell r="F3649">
            <v>132.8</v>
          </cell>
          <cell r="G3649">
            <v>39.84</v>
          </cell>
        </row>
        <row r="3650">
          <cell r="B3650">
            <v>11049</v>
          </cell>
          <cell r="C3650" t="str">
            <v>CHAPA DE ACO GALVANIZADA BITOLA GSG 22, E = 0,80 MM (6,40 KG/M2)</v>
          </cell>
          <cell r="D3650" t="str">
            <v>KG</v>
          </cell>
          <cell r="E3650">
            <v>6.4</v>
          </cell>
          <cell r="F3650">
            <v>5.31</v>
          </cell>
          <cell r="G3650">
            <v>33.98</v>
          </cell>
        </row>
        <row r="3651">
          <cell r="B3651" t="str">
            <v>I1100</v>
          </cell>
          <cell r="C3651" t="str">
            <v>ESMALTE SINTETICO</v>
          </cell>
          <cell r="D3651" t="str">
            <v>L</v>
          </cell>
          <cell r="E3651">
            <v>1</v>
          </cell>
          <cell r="F3651">
            <v>12</v>
          </cell>
          <cell r="G3651">
            <v>12</v>
          </cell>
        </row>
        <row r="3652">
          <cell r="B3652" t="str">
            <v>I2293</v>
          </cell>
          <cell r="C3652" t="str">
            <v>ZARCÃO</v>
          </cell>
          <cell r="D3652" t="str">
            <v>L</v>
          </cell>
          <cell r="E3652">
            <v>0.4</v>
          </cell>
          <cell r="F3652">
            <v>15.49</v>
          </cell>
          <cell r="G3652">
            <v>6.2</v>
          </cell>
        </row>
        <row r="3653">
          <cell r="B3653" t="str">
            <v>I1346</v>
          </cell>
          <cell r="C3653" t="str">
            <v>LIXA PARA FERRO</v>
          </cell>
          <cell r="D3653" t="str">
            <v>UN</v>
          </cell>
          <cell r="E3653">
            <v>1</v>
          </cell>
          <cell r="F3653">
            <v>2.23</v>
          </cell>
          <cell r="G3653">
            <v>2.23</v>
          </cell>
        </row>
        <row r="3654">
          <cell r="B3654" t="str">
            <v>I2302</v>
          </cell>
          <cell r="C3654" t="str">
            <v>DISCO DE DESBASTE 1/4" DE 7"</v>
          </cell>
          <cell r="D3654" t="str">
            <v>UN</v>
          </cell>
          <cell r="E3654">
            <v>0.6</v>
          </cell>
          <cell r="F3654">
            <v>16.03</v>
          </cell>
          <cell r="G3654">
            <v>9.62</v>
          </cell>
        </row>
        <row r="3655">
          <cell r="B3655" t="str">
            <v>I1872</v>
          </cell>
          <cell r="C3655" t="str">
            <v>SOLDA 50X50</v>
          </cell>
          <cell r="D3655" t="str">
            <v>KG</v>
          </cell>
          <cell r="E3655">
            <v>0.4</v>
          </cell>
          <cell r="F3655">
            <v>53.5</v>
          </cell>
          <cell r="G3655">
            <v>21.4</v>
          </cell>
        </row>
        <row r="3656">
          <cell r="B3656" t="str">
            <v>I1061</v>
          </cell>
          <cell r="C3656" t="str">
            <v>ELETRODOS</v>
          </cell>
          <cell r="D3656" t="str">
            <v>KG</v>
          </cell>
          <cell r="E3656">
            <v>0.4</v>
          </cell>
          <cell r="F3656">
            <v>16.5</v>
          </cell>
          <cell r="G3656">
            <v>6.6</v>
          </cell>
        </row>
        <row r="3657">
          <cell r="B3657" t="str">
            <v>I8629</v>
          </cell>
          <cell r="C3657" t="str">
            <v>VINIL AUTO-ADESIVO FOSCO OU BRILHANTE C/ APLICAÇÃO</v>
          </cell>
          <cell r="D3657" t="str">
            <v>M2</v>
          </cell>
          <cell r="E3657">
            <v>2</v>
          </cell>
          <cell r="F3657">
            <v>99.55</v>
          </cell>
          <cell r="G3657">
            <v>199.1</v>
          </cell>
        </row>
        <row r="3658">
          <cell r="B3658" t="str">
            <v>I1583</v>
          </cell>
          <cell r="C3658" t="str">
            <v>PARAFUSO N.14X40MM</v>
          </cell>
          <cell r="D3658" t="str">
            <v>UN</v>
          </cell>
          <cell r="E3658">
            <v>3</v>
          </cell>
          <cell r="F3658">
            <v>1.6</v>
          </cell>
          <cell r="G3658">
            <v>4.8</v>
          </cell>
        </row>
        <row r="3659">
          <cell r="B3659" t="str">
            <v>TOTAL MATERIAIS R$</v>
          </cell>
          <cell r="G3659">
            <v>454.27</v>
          </cell>
        </row>
        <row r="3660">
          <cell r="B3660" t="str">
            <v>EQUIPAMENTOS (CUSTO HORÁRIO)</v>
          </cell>
        </row>
        <row r="3661">
          <cell r="B3661" t="str">
            <v>I0749</v>
          </cell>
          <cell r="C3661" t="str">
            <v>MÁQUINA DE SOLDA (CHP)</v>
          </cell>
          <cell r="D3661" t="str">
            <v>H</v>
          </cell>
          <cell r="E3661">
            <v>1</v>
          </cell>
          <cell r="F3661">
            <v>19.48</v>
          </cell>
          <cell r="G3661">
            <v>19.48</v>
          </cell>
        </row>
        <row r="3662">
          <cell r="B3662" t="str">
            <v>I0737</v>
          </cell>
          <cell r="C3662" t="str">
            <v>ESMERILHADEIRA INDUSTRIAL (CHP)</v>
          </cell>
          <cell r="D3662" t="str">
            <v>H</v>
          </cell>
          <cell r="E3662">
            <v>1</v>
          </cell>
          <cell r="F3662">
            <v>1.093928</v>
          </cell>
          <cell r="G3662">
            <v>1.09</v>
          </cell>
        </row>
        <row r="3663">
          <cell r="B3663" t="str">
            <v>COMPOSIÇÃO PMC-001</v>
          </cell>
          <cell r="C3663" t="str">
            <v>VEÍCULO COM UM CESTO AÉREO SIMPLES ISOLADO COM ALCANCE ATÉ 13 METROS E PORTA ESCADA, MONTADO SOBRE CAMINHÃO DE CARROCERIA (CHP)</v>
          </cell>
          <cell r="D3663" t="str">
            <v>CHP</v>
          </cell>
          <cell r="E3663">
            <v>2</v>
          </cell>
          <cell r="F3663">
            <v>100.06</v>
          </cell>
          <cell r="G3663">
            <v>200.12</v>
          </cell>
        </row>
        <row r="3664">
          <cell r="B3664" t="str">
            <v>TOTAL EQUIPAMENTOS (CUSTO HORÁRIO) R$</v>
          </cell>
          <cell r="G3664">
            <v>220.69</v>
          </cell>
        </row>
        <row r="3665">
          <cell r="B3665" t="str">
            <v>SERVIÇOS</v>
          </cell>
        </row>
        <row r="3669">
          <cell r="B3669" t="str">
            <v>TOTAL SERVIÇOS R$</v>
          </cell>
          <cell r="G3669">
            <v>0</v>
          </cell>
        </row>
        <row r="3671">
          <cell r="F3671" t="str">
            <v>TOTAL SIMPLES R$</v>
          </cell>
          <cell r="G3671">
            <v>702</v>
          </cell>
        </row>
        <row r="3672">
          <cell r="F3672" t="str">
            <v>ENCARGOS SOCIAIS DE 117,01% R$</v>
          </cell>
          <cell r="G3672">
            <v>31.64</v>
          </cell>
        </row>
        <row r="3673">
          <cell r="F3673" t="str">
            <v>BDI R$</v>
          </cell>
          <cell r="G3673">
            <v>183.41</v>
          </cell>
        </row>
        <row r="3674">
          <cell r="F3674" t="str">
            <v>TOTAL GERAL C/ BDI R$</v>
          </cell>
          <cell r="G3674">
            <v>917.05</v>
          </cell>
        </row>
        <row r="3675">
          <cell r="F3675" t="str">
            <v>TOTAL GERAL S/ BDI R$</v>
          </cell>
          <cell r="G3675">
            <v>733.64</v>
          </cell>
        </row>
        <row r="3677">
          <cell r="A3677" t="str">
            <v>3.56.a</v>
          </cell>
          <cell r="C3677" t="str">
            <v>Recuperação de braço estilizado padrão prefeitura para 01 (uma) luminária</v>
          </cell>
          <cell r="D3677" t="str">
            <v>un</v>
          </cell>
          <cell r="G3677">
            <v>228.96999999999997</v>
          </cell>
        </row>
        <row r="3678">
          <cell r="B3678" t="str">
            <v>COMPOSIÇÃO</v>
          </cell>
          <cell r="C3678" t="str">
            <v>Recuperação de braço estilizado padrão prefeitura para 01 (uma) luminária</v>
          </cell>
        </row>
        <row r="3679">
          <cell r="B3679" t="str">
            <v>UNIDADE</v>
          </cell>
          <cell r="C3679" t="str">
            <v>un</v>
          </cell>
        </row>
        <row r="3680">
          <cell r="B3680" t="str">
            <v>CÓDIGO</v>
          </cell>
          <cell r="C3680" t="str">
            <v>3.56.a</v>
          </cell>
        </row>
        <row r="3681">
          <cell r="B3681" t="str">
            <v>AUTOR</v>
          </cell>
          <cell r="C3681" t="str">
            <v>HÉLIO DELGÁDO</v>
          </cell>
        </row>
        <row r="3682">
          <cell r="B3682" t="str">
            <v>ULT ATUAL</v>
          </cell>
          <cell r="C3682" t="str">
            <v>08/03/2016 (SEINFRA), 14/11/2016 (SINAPI) E OUT/2016 (PREFEITURA)</v>
          </cell>
        </row>
        <row r="3683">
          <cell r="B3683" t="str">
            <v>TABELA</v>
          </cell>
          <cell r="C3683" t="str">
            <v>SEINFRA V024.1 (DESONERADA)/SINAPI OUT/16 (DESONERADA)/PREFEITURA DE CANINDÉ</v>
          </cell>
        </row>
        <row r="3685">
          <cell r="B3685" t="str">
            <v>Código</v>
          </cell>
          <cell r="C3685" t="str">
            <v>Descrição</v>
          </cell>
          <cell r="D3685" t="str">
            <v>Unidade</v>
          </cell>
          <cell r="E3685" t="str">
            <v>Coeficiente</v>
          </cell>
          <cell r="F3685" t="str">
            <v>Preço</v>
          </cell>
          <cell r="G3685" t="str">
            <v>Total</v>
          </cell>
        </row>
        <row r="3686">
          <cell r="B3686" t="str">
            <v>MAO DE OBRA</v>
          </cell>
        </row>
        <row r="3687">
          <cell r="B3687" t="str">
            <v>I0042</v>
          </cell>
          <cell r="C3687" t="str">
            <v>AUXILIAR DE ELETRICISTA</v>
          </cell>
          <cell r="D3687" t="str">
            <v>H</v>
          </cell>
          <cell r="E3687">
            <v>0.75</v>
          </cell>
          <cell r="F3687">
            <v>5.6</v>
          </cell>
          <cell r="G3687">
            <v>4.2</v>
          </cell>
        </row>
        <row r="3688">
          <cell r="B3688" t="str">
            <v>I2312</v>
          </cell>
          <cell r="C3688" t="str">
            <v>ELETRICISTA</v>
          </cell>
          <cell r="D3688" t="str">
            <v>H</v>
          </cell>
          <cell r="E3688">
            <v>0.75</v>
          </cell>
          <cell r="F3688">
            <v>7.2</v>
          </cell>
          <cell r="G3688">
            <v>5.4</v>
          </cell>
        </row>
        <row r="3689">
          <cell r="B3689" t="str">
            <v>GRATIFICAÇÃO DE FUNÇÃO (ELETRICISTA MOTORISTA) DE 10% EM R$</v>
          </cell>
          <cell r="G3689">
            <v>0.54</v>
          </cell>
        </row>
        <row r="3690">
          <cell r="B3690" t="str">
            <v>TOTAL MAO DE OBRA R$</v>
          </cell>
          <cell r="G3690">
            <v>10.14</v>
          </cell>
        </row>
        <row r="3691">
          <cell r="B3691" t="str">
            <v>MATERIAIS</v>
          </cell>
        </row>
        <row r="3692">
          <cell r="B3692" t="str">
            <v>I2425</v>
          </cell>
          <cell r="C3692" t="str">
            <v>SOLVENTE</v>
          </cell>
          <cell r="D3692" t="str">
            <v>L</v>
          </cell>
          <cell r="E3692">
            <v>0.5</v>
          </cell>
          <cell r="F3692">
            <v>10</v>
          </cell>
          <cell r="G3692">
            <v>5</v>
          </cell>
        </row>
        <row r="3693">
          <cell r="B3693" t="str">
            <v>I1346</v>
          </cell>
          <cell r="C3693" t="str">
            <v>LIXA PARA FERRO</v>
          </cell>
          <cell r="D3693" t="str">
            <v>UN</v>
          </cell>
          <cell r="E3693">
            <v>1</v>
          </cell>
          <cell r="F3693">
            <v>2.23</v>
          </cell>
          <cell r="G3693">
            <v>2.23</v>
          </cell>
        </row>
        <row r="3694">
          <cell r="B3694" t="str">
            <v>I1100</v>
          </cell>
          <cell r="C3694" t="str">
            <v>ESMALTE SINTETICO</v>
          </cell>
          <cell r="D3694" t="str">
            <v>L</v>
          </cell>
          <cell r="E3694">
            <v>0.5</v>
          </cell>
          <cell r="F3694">
            <v>12</v>
          </cell>
          <cell r="G3694">
            <v>6</v>
          </cell>
        </row>
        <row r="3695">
          <cell r="B3695" t="str">
            <v>I8629</v>
          </cell>
          <cell r="C3695" t="str">
            <v>VINIL AUTO-ADESIVO FOSCO OU BRILHANTE C/ APLICAÇÃO</v>
          </cell>
          <cell r="D3695" t="str">
            <v>M2</v>
          </cell>
          <cell r="E3695">
            <v>1</v>
          </cell>
          <cell r="F3695">
            <v>99.55</v>
          </cell>
          <cell r="G3695">
            <v>99.55</v>
          </cell>
        </row>
        <row r="3696">
          <cell r="B3696" t="str">
            <v>I1872</v>
          </cell>
          <cell r="C3696" t="str">
            <v>SOLDA 50X50</v>
          </cell>
          <cell r="D3696" t="str">
            <v>KG</v>
          </cell>
          <cell r="E3696">
            <v>0.2</v>
          </cell>
          <cell r="F3696">
            <v>53.5</v>
          </cell>
          <cell r="G3696">
            <v>10.7</v>
          </cell>
        </row>
        <row r="3697">
          <cell r="B3697" t="str">
            <v>I1061</v>
          </cell>
          <cell r="C3697" t="str">
            <v>ELETRODOS</v>
          </cell>
          <cell r="D3697" t="str">
            <v>KG</v>
          </cell>
          <cell r="E3697">
            <v>0.2</v>
          </cell>
          <cell r="F3697">
            <v>16.5</v>
          </cell>
          <cell r="G3697">
            <v>3.3</v>
          </cell>
        </row>
        <row r="3699">
          <cell r="B3699" t="str">
            <v>TOTAL MATERIAIS R$</v>
          </cell>
          <cell r="G3699">
            <v>126.78</v>
          </cell>
        </row>
        <row r="3700">
          <cell r="B3700" t="str">
            <v>EQUIPAMENTOS (CUSTO HORÁRIO)</v>
          </cell>
        </row>
        <row r="3701">
          <cell r="B3701" t="str">
            <v>I0749</v>
          </cell>
          <cell r="C3701" t="str">
            <v>MÁQUINA DE SOLDA (CHP)</v>
          </cell>
          <cell r="D3701" t="str">
            <v>H</v>
          </cell>
          <cell r="E3701">
            <v>0.25</v>
          </cell>
          <cell r="F3701">
            <v>19.48</v>
          </cell>
          <cell r="G3701">
            <v>4.87</v>
          </cell>
        </row>
        <row r="3702">
          <cell r="B3702" t="str">
            <v>I0737</v>
          </cell>
          <cell r="C3702" t="str">
            <v>ESMERILHADEIRA INDUSTRIAL (CHP)</v>
          </cell>
          <cell r="D3702" t="str">
            <v>H</v>
          </cell>
          <cell r="E3702">
            <v>0.25</v>
          </cell>
          <cell r="F3702">
            <v>1.093928</v>
          </cell>
          <cell r="G3702">
            <v>0.27</v>
          </cell>
        </row>
        <row r="3703">
          <cell r="B3703" t="str">
            <v>COMPOSIÇÃO PMC-001</v>
          </cell>
          <cell r="C3703" t="str">
            <v>VEÍCULO COM UM CESTO AÉREO SIMPLES ISOLADO COM ALCANCE ATÉ 13 METROS E PORTA ESCADA, MONTADO SOBRE CAMINHÃO DE CARROCERIA (CHP)</v>
          </cell>
          <cell r="D3703" t="str">
            <v>CHP</v>
          </cell>
          <cell r="E3703">
            <v>0.75</v>
          </cell>
          <cell r="F3703">
            <v>100.06</v>
          </cell>
          <cell r="G3703">
            <v>75.05</v>
          </cell>
        </row>
        <row r="3704">
          <cell r="B3704" t="str">
            <v>TOTAL EQUIPAMENTOS (CUSTO HORÁRIO) R$</v>
          </cell>
          <cell r="G3704">
            <v>80.19</v>
          </cell>
        </row>
        <row r="3705">
          <cell r="B3705" t="str">
            <v>SERVIÇOS</v>
          </cell>
        </row>
        <row r="3709">
          <cell r="B3709" t="str">
            <v>TOTAL SERVIÇOS R$</v>
          </cell>
          <cell r="G3709">
            <v>0</v>
          </cell>
        </row>
        <row r="3711">
          <cell r="F3711" t="str">
            <v>TOTAL SIMPLES R$</v>
          </cell>
          <cell r="G3711">
            <v>217.11</v>
          </cell>
        </row>
        <row r="3712">
          <cell r="F3712" t="str">
            <v>ENCARGOS SOCIAIS DE 117,01% R$</v>
          </cell>
          <cell r="G3712">
            <v>11.86</v>
          </cell>
        </row>
        <row r="3713">
          <cell r="F3713" t="str">
            <v>BDI R$</v>
          </cell>
          <cell r="G3713">
            <v>57.24</v>
          </cell>
        </row>
        <row r="3714">
          <cell r="F3714" t="str">
            <v>TOTAL GERAL C/ BDI R$</v>
          </cell>
          <cell r="G3714">
            <v>286.21</v>
          </cell>
        </row>
        <row r="3715">
          <cell r="F3715" t="str">
            <v>TOTAL GERAL S/ BDI R$</v>
          </cell>
          <cell r="G3715">
            <v>228.96999999999997</v>
          </cell>
        </row>
        <row r="3717">
          <cell r="A3717" t="str">
            <v>3.56.b</v>
          </cell>
          <cell r="C3717" t="str">
            <v>Recuperação de braço estilizado padrão prefeitura para 02 (duas) luminárias</v>
          </cell>
          <cell r="D3717" t="str">
            <v>un</v>
          </cell>
          <cell r="G3717">
            <v>457.95000000000005</v>
          </cell>
        </row>
        <row r="3718">
          <cell r="B3718" t="str">
            <v>COMPOSIÇÃO</v>
          </cell>
          <cell r="C3718" t="str">
            <v>Recuperação de braço estilizado padrão prefeitura para 02 (duas) luminárias</v>
          </cell>
        </row>
        <row r="3719">
          <cell r="B3719" t="str">
            <v>UNIDADE</v>
          </cell>
          <cell r="C3719" t="str">
            <v>un</v>
          </cell>
        </row>
        <row r="3720">
          <cell r="B3720" t="str">
            <v>CÓDIGO</v>
          </cell>
          <cell r="C3720" t="str">
            <v>3.56.b</v>
          </cell>
        </row>
        <row r="3721">
          <cell r="B3721" t="str">
            <v>AUTOR</v>
          </cell>
          <cell r="C3721" t="str">
            <v>HÉLIO DELGÁDO</v>
          </cell>
        </row>
        <row r="3722">
          <cell r="B3722" t="str">
            <v>ULT ATUAL</v>
          </cell>
          <cell r="C3722" t="str">
            <v>08/03/2016 (SEINFRA), 14/11/2016 (SINAPI) E OUT/2016 (PREFEITURA)</v>
          </cell>
        </row>
        <row r="3723">
          <cell r="B3723" t="str">
            <v>TABELA</v>
          </cell>
          <cell r="C3723" t="str">
            <v>SEINFRA V024.1 (DESONERADA)/SINAPI OUT/16 (DESONERADA)/PREFEITURA DE CANINDÉ</v>
          </cell>
        </row>
        <row r="3725">
          <cell r="B3725" t="str">
            <v>Código</v>
          </cell>
          <cell r="C3725" t="str">
            <v>Descrição</v>
          </cell>
          <cell r="D3725" t="str">
            <v>Unidade</v>
          </cell>
          <cell r="E3725" t="str">
            <v>Coeficiente</v>
          </cell>
          <cell r="F3725" t="str">
            <v>Preço</v>
          </cell>
          <cell r="G3725" t="str">
            <v>Total</v>
          </cell>
        </row>
        <row r="3726">
          <cell r="B3726" t="str">
            <v>MAO DE OBRA</v>
          </cell>
        </row>
        <row r="3727">
          <cell r="B3727" t="str">
            <v>I0042</v>
          </cell>
          <cell r="C3727" t="str">
            <v>AUXILIAR DE ELETRICISTA</v>
          </cell>
          <cell r="D3727" t="str">
            <v>H</v>
          </cell>
          <cell r="E3727">
            <v>1.5</v>
          </cell>
          <cell r="F3727">
            <v>5.6</v>
          </cell>
          <cell r="G3727">
            <v>8.4</v>
          </cell>
        </row>
        <row r="3728">
          <cell r="B3728" t="str">
            <v>I2312</v>
          </cell>
          <cell r="C3728" t="str">
            <v>ELETRICISTA</v>
          </cell>
          <cell r="D3728" t="str">
            <v>H</v>
          </cell>
          <cell r="E3728">
            <v>1.5</v>
          </cell>
          <cell r="F3728">
            <v>7.2</v>
          </cell>
          <cell r="G3728">
            <v>10.8</v>
          </cell>
        </row>
        <row r="3729">
          <cell r="B3729" t="str">
            <v>GRATIFICAÇÃO DE FUNÇÃO (ELETRICISTA MOTORISTA) DE 10% EM R$</v>
          </cell>
          <cell r="G3729">
            <v>1.08</v>
          </cell>
        </row>
        <row r="3730">
          <cell r="B3730" t="str">
            <v>TOTAL MAO DE OBRA R$</v>
          </cell>
          <cell r="G3730">
            <v>20.28</v>
          </cell>
        </row>
        <row r="3731">
          <cell r="B3731" t="str">
            <v>MATERIAIS</v>
          </cell>
        </row>
        <row r="3732">
          <cell r="B3732" t="str">
            <v>I2425</v>
          </cell>
          <cell r="C3732" t="str">
            <v>SOLVENTE</v>
          </cell>
          <cell r="D3732" t="str">
            <v>L</v>
          </cell>
          <cell r="E3732">
            <v>1</v>
          </cell>
          <cell r="F3732">
            <v>10</v>
          </cell>
          <cell r="G3732">
            <v>10</v>
          </cell>
        </row>
        <row r="3733">
          <cell r="B3733" t="str">
            <v>I1346</v>
          </cell>
          <cell r="C3733" t="str">
            <v>LIXA PARA FERRO</v>
          </cell>
          <cell r="D3733" t="str">
            <v>UN</v>
          </cell>
          <cell r="E3733">
            <v>2</v>
          </cell>
          <cell r="F3733">
            <v>2.23</v>
          </cell>
          <cell r="G3733">
            <v>4.46</v>
          </cell>
        </row>
        <row r="3734">
          <cell r="B3734" t="str">
            <v>I1100</v>
          </cell>
          <cell r="C3734" t="str">
            <v>ESMALTE SINTETICO</v>
          </cell>
          <cell r="D3734" t="str">
            <v>L</v>
          </cell>
          <cell r="E3734">
            <v>1</v>
          </cell>
          <cell r="F3734">
            <v>12</v>
          </cell>
          <cell r="G3734">
            <v>12</v>
          </cell>
        </row>
        <row r="3735">
          <cell r="B3735" t="str">
            <v>I8629</v>
          </cell>
          <cell r="C3735" t="str">
            <v>VINIL AUTO-ADESIVO FOSCO OU BRILHANTE C/ APLICAÇÃO</v>
          </cell>
          <cell r="D3735" t="str">
            <v>M2</v>
          </cell>
          <cell r="E3735">
            <v>2</v>
          </cell>
          <cell r="F3735">
            <v>99.55</v>
          </cell>
          <cell r="G3735">
            <v>199.1</v>
          </cell>
        </row>
        <row r="3736">
          <cell r="B3736" t="str">
            <v>I1872</v>
          </cell>
          <cell r="C3736" t="str">
            <v>SOLDA 50X50</v>
          </cell>
          <cell r="D3736" t="str">
            <v>KG</v>
          </cell>
          <cell r="E3736">
            <v>0.4</v>
          </cell>
          <cell r="F3736">
            <v>53.5</v>
          </cell>
          <cell r="G3736">
            <v>21.4</v>
          </cell>
        </row>
        <row r="3737">
          <cell r="B3737" t="str">
            <v>I1061</v>
          </cell>
          <cell r="C3737" t="str">
            <v>ELETRODOS</v>
          </cell>
          <cell r="D3737" t="str">
            <v>KG</v>
          </cell>
          <cell r="E3737">
            <v>0.4</v>
          </cell>
          <cell r="F3737">
            <v>16.5</v>
          </cell>
          <cell r="G3737">
            <v>6.6</v>
          </cell>
        </row>
        <row r="3739">
          <cell r="B3739" t="str">
            <v>TOTAL MATERIAIS R$</v>
          </cell>
          <cell r="G3739">
            <v>253.56</v>
          </cell>
        </row>
        <row r="3740">
          <cell r="B3740" t="str">
            <v>EQUIPAMENTOS (CUSTO HORÁRIO)</v>
          </cell>
        </row>
        <row r="3741">
          <cell r="B3741" t="str">
            <v>I0749</v>
          </cell>
          <cell r="C3741" t="str">
            <v>MÁQUINA DE SOLDA (CHP)</v>
          </cell>
          <cell r="D3741" t="str">
            <v>H</v>
          </cell>
          <cell r="E3741">
            <v>0.5</v>
          </cell>
          <cell r="F3741">
            <v>19.48</v>
          </cell>
          <cell r="G3741">
            <v>9.74</v>
          </cell>
        </row>
        <row r="3742">
          <cell r="B3742" t="str">
            <v>I0737</v>
          </cell>
          <cell r="C3742" t="str">
            <v>ESMERILHADEIRA INDUSTRIAL (CHP)</v>
          </cell>
          <cell r="D3742" t="str">
            <v>H</v>
          </cell>
          <cell r="E3742">
            <v>0.5</v>
          </cell>
          <cell r="F3742">
            <v>1.093928</v>
          </cell>
          <cell r="G3742">
            <v>0.55</v>
          </cell>
        </row>
        <row r="3743">
          <cell r="B3743" t="str">
            <v>COMPOSIÇÃO PMC-001</v>
          </cell>
          <cell r="C3743" t="str">
            <v>VEÍCULO COM UM CESTO AÉREO SIMPLES ISOLADO COM ALCANCE ATÉ 13 METROS E PORTA ESCADA, MONTADO SOBRE CAMINHÃO DE CARROCERIA (CHP)</v>
          </cell>
          <cell r="D3743" t="str">
            <v>CHP</v>
          </cell>
          <cell r="E3743">
            <v>1.5</v>
          </cell>
          <cell r="F3743">
            <v>100.06</v>
          </cell>
          <cell r="G3743">
            <v>150.09</v>
          </cell>
        </row>
        <row r="3744">
          <cell r="B3744" t="str">
            <v>TOTAL EQUIPAMENTOS (CUSTO HORÁRIO) R$</v>
          </cell>
          <cell r="G3744">
            <v>160.38</v>
          </cell>
        </row>
        <row r="3745">
          <cell r="B3745" t="str">
            <v>SERVIÇOS</v>
          </cell>
        </row>
        <row r="3749">
          <cell r="B3749" t="str">
            <v>TOTAL SERVIÇOS R$</v>
          </cell>
          <cell r="G3749">
            <v>0</v>
          </cell>
        </row>
        <row r="3751">
          <cell r="F3751" t="str">
            <v>TOTAL SIMPLES R$</v>
          </cell>
          <cell r="G3751">
            <v>434.22</v>
          </cell>
        </row>
        <row r="3752">
          <cell r="F3752" t="str">
            <v>ENCARGOS SOCIAIS DE 117,01% R$</v>
          </cell>
          <cell r="G3752">
            <v>23.73</v>
          </cell>
        </row>
        <row r="3753">
          <cell r="F3753" t="str">
            <v>BDI R$</v>
          </cell>
          <cell r="G3753">
            <v>114.49</v>
          </cell>
        </row>
        <row r="3754">
          <cell r="F3754" t="str">
            <v>TOTAL GERAL C/ BDI R$</v>
          </cell>
          <cell r="G3754">
            <v>572.44</v>
          </cell>
        </row>
        <row r="3755">
          <cell r="F3755" t="str">
            <v>TOTAL GERAL S/ BDI R$</v>
          </cell>
          <cell r="G3755">
            <v>457.95000000000005</v>
          </cell>
        </row>
        <row r="3757">
          <cell r="A3757" t="str">
            <v>3.57.a</v>
          </cell>
          <cell r="C3757" t="str">
            <v>Projeto Elétrico de ampliação, reforma, modernização ou de eficientização de Iluminação Pública </v>
          </cell>
          <cell r="D3757" t="str">
            <v>ut</v>
          </cell>
          <cell r="G3757">
            <v>31.250000000000004</v>
          </cell>
        </row>
        <row r="3758">
          <cell r="B3758" t="str">
            <v>COMPOSIÇÃO</v>
          </cell>
          <cell r="C3758" t="str">
            <v>Projeto Elétrico de ampliação, reforma, modernização ou de eficientização de Iluminação Pública </v>
          </cell>
        </row>
        <row r="3759">
          <cell r="B3759" t="str">
            <v>UNIDADE</v>
          </cell>
          <cell r="C3759" t="str">
            <v>ut</v>
          </cell>
        </row>
        <row r="3760">
          <cell r="B3760" t="str">
            <v>CÓDIGO</v>
          </cell>
          <cell r="C3760" t="str">
            <v>3.57.a</v>
          </cell>
        </row>
        <row r="3761">
          <cell r="B3761" t="str">
            <v>AUTOR</v>
          </cell>
          <cell r="C3761" t="str">
            <v>HÉLIO DELGÁDO</v>
          </cell>
        </row>
        <row r="3762">
          <cell r="B3762" t="str">
            <v>ULT ATUAL</v>
          </cell>
          <cell r="C3762" t="str">
            <v>14/03/2016 (SEINFRA)</v>
          </cell>
        </row>
        <row r="3763">
          <cell r="B3763" t="str">
            <v>TABELA</v>
          </cell>
          <cell r="C3763" t="str">
            <v>SEINFRA V024.1 (DESONERADA)</v>
          </cell>
        </row>
        <row r="3765">
          <cell r="B3765" t="str">
            <v>Código</v>
          </cell>
          <cell r="C3765" t="str">
            <v>Descrição</v>
          </cell>
          <cell r="D3765" t="str">
            <v>Unidade</v>
          </cell>
          <cell r="E3765" t="str">
            <v>Coeficiente</v>
          </cell>
          <cell r="F3765" t="str">
            <v>Preço</v>
          </cell>
          <cell r="G3765" t="str">
            <v>Total</v>
          </cell>
        </row>
        <row r="3766">
          <cell r="B3766" t="str">
            <v>MAO DE OBRA</v>
          </cell>
        </row>
        <row r="3767">
          <cell r="B3767" t="str">
            <v>I2140</v>
          </cell>
          <cell r="C3767" t="str">
            <v>TRABALHO PROFISSIONAL</v>
          </cell>
          <cell r="D3767" t="str">
            <v>UT</v>
          </cell>
          <cell r="E3767">
            <v>1</v>
          </cell>
          <cell r="F3767">
            <v>14.4</v>
          </cell>
          <cell r="G3767">
            <v>14.4</v>
          </cell>
        </row>
        <row r="3769">
          <cell r="B3769" t="str">
            <v>TOTAL MAO DE OBRA R$</v>
          </cell>
          <cell r="G3769">
            <v>14.4</v>
          </cell>
        </row>
        <row r="3770">
          <cell r="B3770" t="str">
            <v>MATERIAIS</v>
          </cell>
        </row>
        <row r="3773">
          <cell r="B3773" t="str">
            <v>TOTAL MATERIAIS R$</v>
          </cell>
          <cell r="G3773">
            <v>0</v>
          </cell>
        </row>
        <row r="3774">
          <cell r="B3774" t="str">
            <v>EQUIPAMENTOS (CUSTO HORÁRIO)</v>
          </cell>
        </row>
        <row r="3776">
          <cell r="B3776" t="str">
            <v>TOTAL EQUIPAMENTOS (CUSTO HORÁRIO) R$</v>
          </cell>
          <cell r="G3776">
            <v>0</v>
          </cell>
        </row>
        <row r="3777">
          <cell r="B3777" t="str">
            <v>SERVIÇOS</v>
          </cell>
        </row>
        <row r="3781">
          <cell r="B3781" t="str">
            <v>TOTAL SERVIÇOS R$</v>
          </cell>
          <cell r="G3781">
            <v>0</v>
          </cell>
        </row>
        <row r="3783">
          <cell r="F3783" t="str">
            <v>TOTAL SIMPLES R$</v>
          </cell>
          <cell r="G3783">
            <v>14.4</v>
          </cell>
        </row>
        <row r="3784">
          <cell r="F3784" t="str">
            <v>ENCARGOS SOCIAIS DE 117,01% R$</v>
          </cell>
          <cell r="G3784">
            <v>16.85</v>
          </cell>
        </row>
        <row r="3785">
          <cell r="F3785" t="str">
            <v>BDI R$</v>
          </cell>
          <cell r="G3785">
            <v>7.81</v>
          </cell>
        </row>
        <row r="3786">
          <cell r="F3786" t="str">
            <v>TOTAL GERAL C/ BDI R$</v>
          </cell>
          <cell r="G3786">
            <v>39.06</v>
          </cell>
        </row>
        <row r="3787">
          <cell r="F3787" t="str">
            <v>TOTAL GERAL S/ BDI R$</v>
          </cell>
          <cell r="G3787">
            <v>31.250000000000004</v>
          </cell>
        </row>
        <row r="3789">
          <cell r="A3789" t="str">
            <v>3.58.a</v>
          </cell>
          <cell r="C3789" t="str">
            <v>Serviço de poda de árvore de pequeno porte com recolhimento (até 5,0 metros de altura)</v>
          </cell>
          <cell r="D3789" t="str">
            <v>un</v>
          </cell>
          <cell r="G3789">
            <v>88.54</v>
          </cell>
        </row>
        <row r="3790">
          <cell r="B3790" t="str">
            <v>COMPOSIÇÃO</v>
          </cell>
          <cell r="C3790" t="str">
            <v>Serviço de poda de árvore de pequeno porte com recolhimento (até 5,0 metros de altura)</v>
          </cell>
        </row>
        <row r="3791">
          <cell r="B3791" t="str">
            <v>UNIDADE</v>
          </cell>
          <cell r="C3791" t="str">
            <v>un</v>
          </cell>
        </row>
        <row r="3792">
          <cell r="B3792" t="str">
            <v>CÓDIGO</v>
          </cell>
          <cell r="C3792" t="str">
            <v>3.58.a</v>
          </cell>
        </row>
        <row r="3793">
          <cell r="B3793" t="str">
            <v>AUTOR</v>
          </cell>
          <cell r="C3793" t="str">
            <v>HÉLIO DELGÁDO</v>
          </cell>
        </row>
        <row r="3794">
          <cell r="B3794" t="str">
            <v>ULT ATUAL</v>
          </cell>
          <cell r="C3794" t="str">
            <v>08/03/2016 (SEINFRA)</v>
          </cell>
        </row>
        <row r="3795">
          <cell r="B3795" t="str">
            <v>TABELA</v>
          </cell>
          <cell r="C3795" t="str">
            <v>SEINFRA V024.1 (DESONERADA)</v>
          </cell>
        </row>
        <row r="3797">
          <cell r="B3797" t="str">
            <v>Código</v>
          </cell>
          <cell r="C3797" t="str">
            <v>Descrição</v>
          </cell>
          <cell r="D3797" t="str">
            <v>Unidade</v>
          </cell>
          <cell r="E3797" t="str">
            <v>Coeficiente</v>
          </cell>
          <cell r="F3797" t="str">
            <v>Preço</v>
          </cell>
          <cell r="G3797" t="str">
            <v>Total</v>
          </cell>
        </row>
        <row r="3798">
          <cell r="B3798" t="str">
            <v>MAO DE OBRA</v>
          </cell>
        </row>
        <row r="3799">
          <cell r="B3799" t="str">
            <v>I1277</v>
          </cell>
          <cell r="C3799" t="str">
            <v>JARDINEIRO</v>
          </cell>
          <cell r="D3799" t="str">
            <v>H</v>
          </cell>
          <cell r="E3799">
            <v>1</v>
          </cell>
          <cell r="F3799">
            <v>7.2</v>
          </cell>
          <cell r="G3799">
            <v>7.2</v>
          </cell>
        </row>
        <row r="3800">
          <cell r="B3800" t="str">
            <v>I2543</v>
          </cell>
          <cell r="C3800" t="str">
            <v>SERVENTE</v>
          </cell>
          <cell r="D3800" t="str">
            <v>H</v>
          </cell>
          <cell r="E3800">
            <v>1</v>
          </cell>
          <cell r="F3800">
            <v>4.88</v>
          </cell>
          <cell r="G3800">
            <v>4.88</v>
          </cell>
        </row>
        <row r="3801">
          <cell r="B3801" t="str">
            <v>TOTAL MAO DE OBRA R$</v>
          </cell>
          <cell r="G3801">
            <v>12.08</v>
          </cell>
        </row>
        <row r="3802">
          <cell r="B3802" t="str">
            <v>MATERIAIS</v>
          </cell>
        </row>
        <row r="3807">
          <cell r="B3807" t="str">
            <v>TOTAL MATERIAIS R$</v>
          </cell>
          <cell r="G3807">
            <v>0</v>
          </cell>
        </row>
        <row r="3808">
          <cell r="B3808" t="str">
            <v>EQUIPAMENTOS (CUSTO HORÁRIO)</v>
          </cell>
        </row>
        <row r="3809">
          <cell r="B3809" t="str">
            <v>I0578</v>
          </cell>
          <cell r="C3809" t="str">
            <v>CAMINHÃO BASCULANTE 6 M3 (CHI)</v>
          </cell>
          <cell r="D3809" t="str">
            <v>H</v>
          </cell>
          <cell r="E3809">
            <v>0.5</v>
          </cell>
          <cell r="F3809">
            <v>25.21</v>
          </cell>
          <cell r="G3809">
            <v>12.61</v>
          </cell>
        </row>
        <row r="3810">
          <cell r="B3810" t="str">
            <v>I0690</v>
          </cell>
          <cell r="C3810" t="str">
            <v>CAMINHÃO BASCULANTE 6 M3 (CHP)</v>
          </cell>
          <cell r="D3810" t="str">
            <v>H</v>
          </cell>
          <cell r="E3810">
            <v>0.5</v>
          </cell>
          <cell r="F3810">
            <v>106.67</v>
          </cell>
          <cell r="G3810">
            <v>53.34</v>
          </cell>
        </row>
        <row r="3812">
          <cell r="B3812" t="str">
            <v>TOTAL EQUIPAMENTOS (CUSTO HORÁRIO) R$</v>
          </cell>
          <cell r="G3812">
            <v>65.95</v>
          </cell>
        </row>
        <row r="3813">
          <cell r="B3813" t="str">
            <v>SERVIÇOS</v>
          </cell>
        </row>
        <row r="3817">
          <cell r="B3817" t="str">
            <v>TOTAL SERVIÇOS R$</v>
          </cell>
          <cell r="G3817">
            <v>0</v>
          </cell>
        </row>
        <row r="3819">
          <cell r="F3819" t="str">
            <v>TOTAL SIMPLES R$</v>
          </cell>
          <cell r="G3819">
            <v>78.03</v>
          </cell>
        </row>
        <row r="3820">
          <cell r="F3820" t="str">
            <v>ENCARGOS SOCIAIS DE 87,01% R$</v>
          </cell>
          <cell r="G3820">
            <v>10.51</v>
          </cell>
        </row>
        <row r="3821">
          <cell r="F3821" t="str">
            <v>BDI R$</v>
          </cell>
          <cell r="G3821">
            <v>22.14</v>
          </cell>
        </row>
        <row r="3822">
          <cell r="F3822" t="str">
            <v>TOTAL GERAL C/ BDI R$</v>
          </cell>
          <cell r="G3822">
            <v>110.68</v>
          </cell>
        </row>
        <row r="3823">
          <cell r="F3823" t="str">
            <v>TOTAL GERAL S/ BDI R$</v>
          </cell>
          <cell r="G3823">
            <v>88.54</v>
          </cell>
        </row>
        <row r="3825">
          <cell r="A3825" t="str">
            <v>3.58.b</v>
          </cell>
          <cell r="C3825" t="str">
            <v>Serviço de poda de árvore de médio porte com recolhimento ( &gt; 5,0 até 9,0 metros de altura)</v>
          </cell>
          <cell r="D3825" t="str">
            <v>un</v>
          </cell>
          <cell r="G3825">
            <v>177.06</v>
          </cell>
        </row>
        <row r="3826">
          <cell r="B3826" t="str">
            <v>COMPOSIÇÃO</v>
          </cell>
          <cell r="C3826" t="str">
            <v>Serviço de poda de árvore de médio porte com recolhimento ( &gt; 5,0 até 9,0 metros de altura)</v>
          </cell>
        </row>
        <row r="3827">
          <cell r="B3827" t="str">
            <v>UNIDADE</v>
          </cell>
          <cell r="C3827" t="str">
            <v>un</v>
          </cell>
        </row>
        <row r="3828">
          <cell r="B3828" t="str">
            <v>CÓDIGO</v>
          </cell>
          <cell r="C3828" t="str">
            <v>3.58.b</v>
          </cell>
        </row>
        <row r="3829">
          <cell r="B3829" t="str">
            <v>AUTOR</v>
          </cell>
          <cell r="C3829" t="str">
            <v>HÉLIO DELGÁDO</v>
          </cell>
        </row>
        <row r="3830">
          <cell r="B3830" t="str">
            <v>ULT ATUAL</v>
          </cell>
          <cell r="C3830" t="str">
            <v>08/03/2016 (SEINFRA)</v>
          </cell>
        </row>
        <row r="3831">
          <cell r="B3831" t="str">
            <v>TABELA</v>
          </cell>
          <cell r="C3831" t="str">
            <v>SEINFRA V024.1 (DESONERADA)</v>
          </cell>
        </row>
        <row r="3833">
          <cell r="B3833" t="str">
            <v>Código</v>
          </cell>
          <cell r="C3833" t="str">
            <v>Descrição</v>
          </cell>
          <cell r="D3833" t="str">
            <v>Unidade</v>
          </cell>
          <cell r="E3833" t="str">
            <v>Coeficiente</v>
          </cell>
          <cell r="F3833" t="str">
            <v>Preço</v>
          </cell>
          <cell r="G3833" t="str">
            <v>Total</v>
          </cell>
        </row>
        <row r="3834">
          <cell r="B3834" t="str">
            <v>MAO DE OBRA</v>
          </cell>
        </row>
        <row r="3835">
          <cell r="B3835" t="str">
            <v>I1277</v>
          </cell>
          <cell r="C3835" t="str">
            <v>JARDINEIRO</v>
          </cell>
          <cell r="D3835" t="str">
            <v>H</v>
          </cell>
          <cell r="E3835">
            <v>2</v>
          </cell>
          <cell r="F3835">
            <v>7.2</v>
          </cell>
          <cell r="G3835">
            <v>14.4</v>
          </cell>
        </row>
        <row r="3836">
          <cell r="B3836" t="str">
            <v>I2543</v>
          </cell>
          <cell r="C3836" t="str">
            <v>SERVENTE</v>
          </cell>
          <cell r="D3836" t="str">
            <v>H</v>
          </cell>
          <cell r="E3836">
            <v>2</v>
          </cell>
          <cell r="F3836">
            <v>4.88</v>
          </cell>
          <cell r="G3836">
            <v>9.76</v>
          </cell>
        </row>
        <row r="3837">
          <cell r="B3837" t="str">
            <v>TOTAL MAO DE OBRA R$</v>
          </cell>
          <cell r="G3837">
            <v>24.16</v>
          </cell>
        </row>
        <row r="3838">
          <cell r="B3838" t="str">
            <v>MATERIAIS</v>
          </cell>
        </row>
        <row r="3843">
          <cell r="B3843" t="str">
            <v>TOTAL MATERIAIS R$</v>
          </cell>
          <cell r="G3843">
            <v>0</v>
          </cell>
        </row>
        <row r="3844">
          <cell r="B3844" t="str">
            <v>EQUIPAMENTOS (CUSTO HORÁRIO)</v>
          </cell>
        </row>
        <row r="3845">
          <cell r="B3845" t="str">
            <v>I0578</v>
          </cell>
          <cell r="C3845" t="str">
            <v>CAMINHÃO BASCULANTE 6 M3 (CHI)</v>
          </cell>
          <cell r="D3845" t="str">
            <v>H</v>
          </cell>
          <cell r="E3845">
            <v>1</v>
          </cell>
          <cell r="F3845">
            <v>25.21</v>
          </cell>
          <cell r="G3845">
            <v>25.21</v>
          </cell>
        </row>
        <row r="3846">
          <cell r="B3846" t="str">
            <v>I0690</v>
          </cell>
          <cell r="C3846" t="str">
            <v>CAMINHÃO BASCULANTE 6 M3 (CHP)</v>
          </cell>
          <cell r="D3846" t="str">
            <v>H</v>
          </cell>
          <cell r="E3846">
            <v>1</v>
          </cell>
          <cell r="F3846">
            <v>106.67</v>
          </cell>
          <cell r="G3846">
            <v>106.67</v>
          </cell>
        </row>
        <row r="3848">
          <cell r="B3848" t="str">
            <v>TOTAL EQUIPAMENTOS (CUSTO HORÁRIO) R$</v>
          </cell>
          <cell r="G3848">
            <v>131.88</v>
          </cell>
        </row>
        <row r="3849">
          <cell r="B3849" t="str">
            <v>SERVIÇOS</v>
          </cell>
        </row>
        <row r="3853">
          <cell r="B3853" t="str">
            <v>TOTAL SERVIÇOS R$</v>
          </cell>
          <cell r="G3853">
            <v>0</v>
          </cell>
        </row>
        <row r="3855">
          <cell r="F3855" t="str">
            <v>TOTAL SIMPLES R$</v>
          </cell>
          <cell r="G3855">
            <v>156.04</v>
          </cell>
        </row>
        <row r="3856">
          <cell r="F3856" t="str">
            <v>ENCARGOS SOCIAIS DE 87,01% R$</v>
          </cell>
          <cell r="G3856">
            <v>21.02</v>
          </cell>
        </row>
        <row r="3857">
          <cell r="F3857" t="str">
            <v>BDI R$</v>
          </cell>
          <cell r="G3857">
            <v>44.27</v>
          </cell>
        </row>
        <row r="3858">
          <cell r="F3858" t="str">
            <v>TOTAL GERAL C/ BDI R$</v>
          </cell>
          <cell r="G3858">
            <v>221.33</v>
          </cell>
        </row>
        <row r="3859">
          <cell r="F3859" t="str">
            <v>TOTAL GERAL S/ BDI R$</v>
          </cell>
          <cell r="G3859">
            <v>177.06</v>
          </cell>
        </row>
        <row r="3861">
          <cell r="A3861" t="str">
            <v>3.58.c</v>
          </cell>
          <cell r="C3861" t="str">
            <v>Serviço de poda de árvore de grande porte com recolhimento ( &gt; 9,0 metros de altura)</v>
          </cell>
          <cell r="D3861" t="str">
            <v>un</v>
          </cell>
          <cell r="G3861">
            <v>265.6</v>
          </cell>
        </row>
        <row r="3862">
          <cell r="B3862" t="str">
            <v>COMPOSIÇÃO</v>
          </cell>
          <cell r="C3862" t="str">
            <v>Serviço de poda de árvore de grande porte com recolhimento ( &gt; 9,0 metros de altura)</v>
          </cell>
        </row>
        <row r="3863">
          <cell r="B3863" t="str">
            <v>UNIDADE</v>
          </cell>
          <cell r="C3863" t="str">
            <v>un</v>
          </cell>
        </row>
        <row r="3864">
          <cell r="B3864" t="str">
            <v>CÓDIGO</v>
          </cell>
          <cell r="C3864" t="str">
            <v>3.58.c</v>
          </cell>
        </row>
        <row r="3865">
          <cell r="B3865" t="str">
            <v>AUTOR</v>
          </cell>
          <cell r="C3865" t="str">
            <v>HÉLIO DELGÁDO</v>
          </cell>
        </row>
        <row r="3866">
          <cell r="B3866" t="str">
            <v>ULT ATUAL</v>
          </cell>
          <cell r="C3866" t="str">
            <v>08/03/2016 (SEINFRA)</v>
          </cell>
        </row>
        <row r="3867">
          <cell r="B3867" t="str">
            <v>TABELA</v>
          </cell>
          <cell r="C3867" t="str">
            <v>SEINFRA V024.1 (DESONERADA)</v>
          </cell>
        </row>
        <row r="3869">
          <cell r="B3869" t="str">
            <v>Código</v>
          </cell>
          <cell r="C3869" t="str">
            <v>Descrição</v>
          </cell>
          <cell r="D3869" t="str">
            <v>Unidade</v>
          </cell>
          <cell r="E3869" t="str">
            <v>Coeficiente</v>
          </cell>
          <cell r="F3869" t="str">
            <v>Preço</v>
          </cell>
          <cell r="G3869" t="str">
            <v>Total</v>
          </cell>
        </row>
        <row r="3870">
          <cell r="B3870" t="str">
            <v>MAO DE OBRA</v>
          </cell>
        </row>
        <row r="3871">
          <cell r="B3871" t="str">
            <v>I1277</v>
          </cell>
          <cell r="C3871" t="str">
            <v>JARDINEIRO</v>
          </cell>
          <cell r="D3871" t="str">
            <v>H</v>
          </cell>
          <cell r="E3871">
            <v>3</v>
          </cell>
          <cell r="F3871">
            <v>7.2</v>
          </cell>
          <cell r="G3871">
            <v>21.6</v>
          </cell>
        </row>
        <row r="3872">
          <cell r="B3872" t="str">
            <v>I2543</v>
          </cell>
          <cell r="C3872" t="str">
            <v>SERVENTE</v>
          </cell>
          <cell r="D3872" t="str">
            <v>H</v>
          </cell>
          <cell r="E3872">
            <v>3</v>
          </cell>
          <cell r="F3872">
            <v>4.88</v>
          </cell>
          <cell r="G3872">
            <v>14.64</v>
          </cell>
        </row>
        <row r="3873">
          <cell r="B3873" t="str">
            <v>TOTAL MAO DE OBRA R$</v>
          </cell>
          <cell r="G3873">
            <v>36.24</v>
          </cell>
        </row>
        <row r="3874">
          <cell r="B3874" t="str">
            <v>MATERIAIS</v>
          </cell>
        </row>
        <row r="3879">
          <cell r="B3879" t="str">
            <v>TOTAL MATERIAIS R$</v>
          </cell>
          <cell r="G3879">
            <v>0</v>
          </cell>
        </row>
        <row r="3880">
          <cell r="B3880" t="str">
            <v>EQUIPAMENTOS (CUSTO HORÁRIO)</v>
          </cell>
        </row>
        <row r="3881">
          <cell r="B3881" t="str">
            <v>I0578</v>
          </cell>
          <cell r="C3881" t="str">
            <v>CAMINHÃO BASCULANTE 6 M3 (CHI)</v>
          </cell>
          <cell r="D3881" t="str">
            <v>H</v>
          </cell>
          <cell r="E3881">
            <v>1.5</v>
          </cell>
          <cell r="F3881">
            <v>25.21</v>
          </cell>
          <cell r="G3881">
            <v>37.82</v>
          </cell>
        </row>
        <row r="3882">
          <cell r="B3882" t="str">
            <v>I0690</v>
          </cell>
          <cell r="C3882" t="str">
            <v>CAMINHÃO BASCULANTE 6 M3 (CHP)</v>
          </cell>
          <cell r="D3882" t="str">
            <v>H</v>
          </cell>
          <cell r="E3882">
            <v>1.5</v>
          </cell>
          <cell r="F3882">
            <v>106.67</v>
          </cell>
          <cell r="G3882">
            <v>160.01</v>
          </cell>
        </row>
        <row r="3884">
          <cell r="B3884" t="str">
            <v>TOTAL EQUIPAMENTOS (CUSTO HORÁRIO) R$</v>
          </cell>
          <cell r="G3884">
            <v>197.83</v>
          </cell>
        </row>
        <row r="3885">
          <cell r="B3885" t="str">
            <v>SERVIÇOS</v>
          </cell>
        </row>
        <row r="3889">
          <cell r="B3889" t="str">
            <v>TOTAL SERVIÇOS R$</v>
          </cell>
          <cell r="G3889">
            <v>0</v>
          </cell>
        </row>
        <row r="3891">
          <cell r="F3891" t="str">
            <v>TOTAL SIMPLES R$</v>
          </cell>
          <cell r="G3891">
            <v>234.07000000000002</v>
          </cell>
        </row>
        <row r="3892">
          <cell r="F3892" t="str">
            <v>ENCARGOS SOCIAIS DE 87,01% R$</v>
          </cell>
          <cell r="G3892">
            <v>31.53</v>
          </cell>
        </row>
        <row r="3893">
          <cell r="F3893" t="str">
            <v>BDI R$</v>
          </cell>
          <cell r="G3893">
            <v>66.4</v>
          </cell>
        </row>
        <row r="3894">
          <cell r="F3894" t="str">
            <v>TOTAL GERAL C/ BDI R$</v>
          </cell>
          <cell r="G3894">
            <v>332</v>
          </cell>
        </row>
        <row r="3895">
          <cell r="F3895" t="str">
            <v>TOTAL GERAL S/ BDI R$</v>
          </cell>
          <cell r="G3895">
            <v>265.6</v>
          </cell>
        </row>
        <row r="3897">
          <cell r="A3897" t="str">
            <v>3.59.a</v>
          </cell>
          <cell r="C3897" t="str">
            <v>Demolição de pavimentação asfáltica com martelete pneumático</v>
          </cell>
          <cell r="D3897" t="str">
            <v>m2</v>
          </cell>
          <cell r="G3897">
            <v>17.21</v>
          </cell>
        </row>
        <row r="3898">
          <cell r="B3898" t="str">
            <v>COMPOSIÇÃO</v>
          </cell>
          <cell r="C3898" t="str">
            <v>Demolição de pavimentação asfáltica com martelete pneumático</v>
          </cell>
        </row>
        <row r="3899">
          <cell r="B3899" t="str">
            <v>UNIDADE</v>
          </cell>
          <cell r="C3899" t="str">
            <v>m2</v>
          </cell>
        </row>
        <row r="3900">
          <cell r="B3900" t="str">
            <v>CÓDIGO</v>
          </cell>
          <cell r="C3900" t="str">
            <v>3.59.a</v>
          </cell>
        </row>
        <row r="3901">
          <cell r="B3901" t="str">
            <v>AUTOR</v>
          </cell>
          <cell r="C3901" t="str">
            <v>HÉLIO DELGÁDO</v>
          </cell>
        </row>
        <row r="3902">
          <cell r="B3902" t="str">
            <v>ULT ATUAL</v>
          </cell>
          <cell r="C3902" t="str">
            <v>08/03/2016 (SEINFRA)</v>
          </cell>
        </row>
        <row r="3903">
          <cell r="B3903" t="str">
            <v>TABELA</v>
          </cell>
          <cell r="C3903" t="str">
            <v>SEINFRA V024.1 (DESONERADA)</v>
          </cell>
        </row>
        <row r="3905">
          <cell r="B3905" t="str">
            <v>Código</v>
          </cell>
          <cell r="C3905" t="str">
            <v>Descrição</v>
          </cell>
          <cell r="D3905" t="str">
            <v>Unidade</v>
          </cell>
          <cell r="E3905" t="str">
            <v>Coeficiente</v>
          </cell>
          <cell r="F3905" t="str">
            <v>Preço</v>
          </cell>
          <cell r="G3905" t="str">
            <v>Total</v>
          </cell>
        </row>
        <row r="3906">
          <cell r="B3906" t="str">
            <v>MAO DE OBRA</v>
          </cell>
        </row>
        <row r="3907">
          <cell r="B3907" t="str">
            <v>I2543</v>
          </cell>
          <cell r="C3907" t="str">
            <v>SERVENTE</v>
          </cell>
          <cell r="D3907" t="str">
            <v>H</v>
          </cell>
          <cell r="E3907">
            <v>0.4</v>
          </cell>
          <cell r="F3907">
            <v>4.88</v>
          </cell>
          <cell r="G3907">
            <v>1.95</v>
          </cell>
        </row>
        <row r="3909">
          <cell r="B3909" t="str">
            <v>TOTAL MAO DE OBRA R$</v>
          </cell>
          <cell r="G3909">
            <v>1.95</v>
          </cell>
        </row>
        <row r="3910">
          <cell r="B3910" t="str">
            <v>MATERIAIS</v>
          </cell>
        </row>
        <row r="3915">
          <cell r="B3915" t="str">
            <v>TOTAL MATERIAIS R$</v>
          </cell>
          <cell r="G3915">
            <v>0</v>
          </cell>
        </row>
        <row r="3916">
          <cell r="B3916" t="str">
            <v>EQUIPAMENTOS (CUSTO HORÁRIO)</v>
          </cell>
        </row>
        <row r="3917">
          <cell r="B3917" t="str">
            <v>I0728</v>
          </cell>
          <cell r="C3917" t="str">
            <v>COMPRESSOR DE AR 250 PCM (CHP)</v>
          </cell>
          <cell r="D3917" t="str">
            <v>H</v>
          </cell>
          <cell r="E3917">
            <v>0.1</v>
          </cell>
          <cell r="F3917">
            <v>87.63</v>
          </cell>
          <cell r="G3917">
            <v>8.76</v>
          </cell>
        </row>
        <row r="3918">
          <cell r="B3918" t="str">
            <v>I0769</v>
          </cell>
          <cell r="C3918" t="str">
            <v>ROMPEDOR PNEUMÁTICO (CHP)</v>
          </cell>
          <cell r="D3918" t="str">
            <v>H</v>
          </cell>
          <cell r="E3918">
            <v>0.3</v>
          </cell>
          <cell r="F3918">
            <v>16.01</v>
          </cell>
          <cell r="G3918">
            <v>4.8</v>
          </cell>
        </row>
        <row r="3922">
          <cell r="B3922" t="str">
            <v>TOTAL EQUIPAMENTOS (CUSTO HORÁRIO) R$</v>
          </cell>
          <cell r="G3922">
            <v>13.56</v>
          </cell>
        </row>
        <row r="3923">
          <cell r="B3923" t="str">
            <v>SERVIÇOS</v>
          </cell>
        </row>
        <row r="3927">
          <cell r="B3927" t="str">
            <v>TOTAL SERVIÇOS R$</v>
          </cell>
          <cell r="G3927">
            <v>0</v>
          </cell>
        </row>
        <row r="3929">
          <cell r="F3929" t="str">
            <v>TOTAL SIMPLES R$</v>
          </cell>
          <cell r="G3929">
            <v>15.51</v>
          </cell>
        </row>
        <row r="3930">
          <cell r="F3930" t="str">
            <v>ENCARGOS SOCIAIS DE 87,01% R$</v>
          </cell>
          <cell r="G3930">
            <v>1.7</v>
          </cell>
        </row>
        <row r="3931">
          <cell r="F3931" t="str">
            <v>BDI R$</v>
          </cell>
          <cell r="G3931">
            <v>4.3</v>
          </cell>
        </row>
        <row r="3932">
          <cell r="F3932" t="str">
            <v>TOTAL GERAL C/ BDI R$</v>
          </cell>
          <cell r="G3932">
            <v>21.51</v>
          </cell>
        </row>
        <row r="3933">
          <cell r="F3933" t="str">
            <v>TOTAL GERAL S/ BDI R$</v>
          </cell>
          <cell r="G3933">
            <v>17.21</v>
          </cell>
        </row>
        <row r="3935">
          <cell r="A3935" t="str">
            <v>3.59.b</v>
          </cell>
          <cell r="C3935" t="str">
            <v>Demolição de piso cerâmico</v>
          </cell>
          <cell r="D3935" t="str">
            <v>m2</v>
          </cell>
          <cell r="G3935">
            <v>7.33</v>
          </cell>
        </row>
        <row r="3936">
          <cell r="B3936" t="str">
            <v>COMPOSIÇÃO</v>
          </cell>
          <cell r="C3936" t="str">
            <v>Demolição de piso cerâmico</v>
          </cell>
        </row>
        <row r="3937">
          <cell r="B3937" t="str">
            <v>UNIDADE</v>
          </cell>
          <cell r="C3937" t="str">
            <v>m2</v>
          </cell>
        </row>
        <row r="3938">
          <cell r="B3938" t="str">
            <v>CÓDIGO</v>
          </cell>
          <cell r="C3938" t="str">
            <v>3.59.b</v>
          </cell>
        </row>
        <row r="3939">
          <cell r="B3939" t="str">
            <v>AUTOR</v>
          </cell>
          <cell r="C3939" t="str">
            <v>HÉLIO DELGÁDO</v>
          </cell>
        </row>
        <row r="3940">
          <cell r="B3940" t="str">
            <v>ULT ATUAL</v>
          </cell>
          <cell r="C3940" t="str">
            <v>08/03/2016 (SEINFRA)</v>
          </cell>
        </row>
        <row r="3941">
          <cell r="B3941" t="str">
            <v>TABELA</v>
          </cell>
          <cell r="C3941" t="str">
            <v>SEINFRA V024.1 (DESONERADA)</v>
          </cell>
        </row>
        <row r="3943">
          <cell r="B3943" t="str">
            <v>Código</v>
          </cell>
          <cell r="C3943" t="str">
            <v>Descrição</v>
          </cell>
          <cell r="D3943" t="str">
            <v>Unidade</v>
          </cell>
          <cell r="E3943" t="str">
            <v>Coeficiente</v>
          </cell>
          <cell r="F3943" t="str">
            <v>Preço</v>
          </cell>
          <cell r="G3943" t="str">
            <v>Total</v>
          </cell>
        </row>
        <row r="3944">
          <cell r="B3944" t="str">
            <v>MAO DE OBRA</v>
          </cell>
        </row>
        <row r="3945">
          <cell r="B3945" t="str">
            <v>I2391</v>
          </cell>
          <cell r="C3945" t="str">
            <v>PEDREIRO</v>
          </cell>
          <cell r="D3945" t="str">
            <v>H</v>
          </cell>
          <cell r="E3945">
            <v>0.07</v>
          </cell>
          <cell r="F3945">
            <v>7.2</v>
          </cell>
          <cell r="G3945">
            <v>0.5</v>
          </cell>
        </row>
        <row r="3946">
          <cell r="B3946" t="str">
            <v>I2543</v>
          </cell>
          <cell r="C3946" t="str">
            <v>SERVENTE</v>
          </cell>
          <cell r="D3946" t="str">
            <v>H</v>
          </cell>
          <cell r="E3946">
            <v>0.7</v>
          </cell>
          <cell r="F3946">
            <v>4.88</v>
          </cell>
          <cell r="G3946">
            <v>3.42</v>
          </cell>
        </row>
        <row r="3947">
          <cell r="B3947" t="str">
            <v>TOTAL MAO DE OBRA R$</v>
          </cell>
          <cell r="G3947">
            <v>3.92</v>
          </cell>
        </row>
        <row r="3948">
          <cell r="B3948" t="str">
            <v>MATERIAIS</v>
          </cell>
        </row>
        <row r="3953">
          <cell r="B3953" t="str">
            <v>TOTAL MATERIAIS R$</v>
          </cell>
          <cell r="G3953">
            <v>0</v>
          </cell>
        </row>
        <row r="3954">
          <cell r="B3954" t="str">
            <v>EQUIPAMENTOS (CUSTO HORÁRIO)</v>
          </cell>
        </row>
        <row r="3958">
          <cell r="B3958" t="str">
            <v>TOTAL EQUIPAMENTOS (CUSTO HORÁRIO) R$</v>
          </cell>
          <cell r="G3958">
            <v>0</v>
          </cell>
        </row>
        <row r="3959">
          <cell r="B3959" t="str">
            <v>SERVIÇOS</v>
          </cell>
        </row>
        <row r="3963">
          <cell r="B3963" t="str">
            <v>TOTAL SERVIÇOS R$</v>
          </cell>
          <cell r="G3963">
            <v>0</v>
          </cell>
        </row>
        <row r="3965">
          <cell r="F3965" t="str">
            <v>TOTAL SIMPLES R$</v>
          </cell>
          <cell r="G3965">
            <v>3.92</v>
          </cell>
        </row>
        <row r="3966">
          <cell r="F3966" t="str">
            <v>ENCARGOS SOCIAIS DE 87,01% R$</v>
          </cell>
          <cell r="G3966">
            <v>3.41</v>
          </cell>
        </row>
        <row r="3967">
          <cell r="F3967" t="str">
            <v>BDI R$</v>
          </cell>
          <cell r="G3967">
            <v>1.83</v>
          </cell>
        </row>
        <row r="3968">
          <cell r="F3968" t="str">
            <v>TOTAL GERAL C/ BDI R$</v>
          </cell>
          <cell r="G3968">
            <v>9.16</v>
          </cell>
        </row>
        <row r="3969">
          <cell r="F3969" t="str">
            <v>TOTAL GERAL S/ BDI R$</v>
          </cell>
          <cell r="G3969">
            <v>7.33</v>
          </cell>
        </row>
        <row r="3971">
          <cell r="A3971" t="str">
            <v>3.59.c</v>
          </cell>
          <cell r="C3971" t="str">
            <v>Demolição de piso cimentado sobre lastro de concreto</v>
          </cell>
          <cell r="D3971" t="str">
            <v>m2</v>
          </cell>
          <cell r="G3971">
            <v>13.610000000000001</v>
          </cell>
        </row>
        <row r="3972">
          <cell r="B3972" t="str">
            <v>COMPOSIÇÃO</v>
          </cell>
          <cell r="C3972" t="str">
            <v>Demolição de piso cimentado sobre lastro de concreto</v>
          </cell>
        </row>
        <row r="3973">
          <cell r="B3973" t="str">
            <v>UNIDADE</v>
          </cell>
          <cell r="C3973" t="str">
            <v>m2</v>
          </cell>
        </row>
        <row r="3974">
          <cell r="B3974" t="str">
            <v>CÓDIGO</v>
          </cell>
          <cell r="C3974" t="str">
            <v>3.59.c</v>
          </cell>
        </row>
        <row r="3975">
          <cell r="B3975" t="str">
            <v>AUTOR</v>
          </cell>
          <cell r="C3975" t="str">
            <v>HÉLIO DELGÁDO</v>
          </cell>
        </row>
        <row r="3976">
          <cell r="B3976" t="str">
            <v>ULT ATUAL</v>
          </cell>
          <cell r="C3976" t="str">
            <v>08/03/2016 (SEINFRA)</v>
          </cell>
        </row>
        <row r="3977">
          <cell r="B3977" t="str">
            <v>TABELA</v>
          </cell>
          <cell r="C3977" t="str">
            <v>SEINFRA V024.1 (DESONERADA)</v>
          </cell>
        </row>
        <row r="3979">
          <cell r="B3979" t="str">
            <v>Código</v>
          </cell>
          <cell r="C3979" t="str">
            <v>Descrição</v>
          </cell>
          <cell r="D3979" t="str">
            <v>Unidade</v>
          </cell>
          <cell r="E3979" t="str">
            <v>Coeficiente</v>
          </cell>
          <cell r="F3979" t="str">
            <v>Preço</v>
          </cell>
          <cell r="G3979" t="str">
            <v>Total</v>
          </cell>
        </row>
        <row r="3980">
          <cell r="B3980" t="str">
            <v>MAO DE OBRA</v>
          </cell>
        </row>
        <row r="3981">
          <cell r="B3981" t="str">
            <v>I2391</v>
          </cell>
          <cell r="C3981" t="str">
            <v>PEDREIRO</v>
          </cell>
          <cell r="D3981" t="str">
            <v>H</v>
          </cell>
          <cell r="E3981">
            <v>0.13</v>
          </cell>
          <cell r="F3981">
            <v>7.2</v>
          </cell>
          <cell r="G3981">
            <v>0.94</v>
          </cell>
        </row>
        <row r="3982">
          <cell r="B3982" t="str">
            <v>I2543</v>
          </cell>
          <cell r="C3982" t="str">
            <v>SERVENTE</v>
          </cell>
          <cell r="D3982" t="str">
            <v>H</v>
          </cell>
          <cell r="E3982">
            <v>1.3</v>
          </cell>
          <cell r="F3982">
            <v>4.88</v>
          </cell>
          <cell r="G3982">
            <v>6.34</v>
          </cell>
        </row>
        <row r="3983">
          <cell r="B3983" t="str">
            <v>TOTAL MAO DE OBRA R$</v>
          </cell>
          <cell r="G3983">
            <v>7.28</v>
          </cell>
        </row>
        <row r="3984">
          <cell r="B3984" t="str">
            <v>MATERIAIS</v>
          </cell>
        </row>
        <row r="3989">
          <cell r="B3989" t="str">
            <v>TOTAL MATERIAIS R$</v>
          </cell>
          <cell r="G3989">
            <v>0</v>
          </cell>
        </row>
        <row r="3990">
          <cell r="B3990" t="str">
            <v>EQUIPAMENTOS (CUSTO HORÁRIO)</v>
          </cell>
        </row>
        <row r="3994">
          <cell r="B3994" t="str">
            <v>TOTAL EQUIPAMENTOS (CUSTO HORÁRIO) R$</v>
          </cell>
          <cell r="G3994">
            <v>0</v>
          </cell>
        </row>
        <row r="3995">
          <cell r="B3995" t="str">
            <v>SERVIÇOS</v>
          </cell>
        </row>
        <row r="3999">
          <cell r="B3999" t="str">
            <v>TOTAL SERVIÇOS R$</v>
          </cell>
          <cell r="G3999">
            <v>0</v>
          </cell>
        </row>
        <row r="4001">
          <cell r="F4001" t="str">
            <v>TOTAL SIMPLES R$</v>
          </cell>
          <cell r="G4001">
            <v>7.28</v>
          </cell>
        </row>
        <row r="4002">
          <cell r="F4002" t="str">
            <v>ENCARGOS SOCIAIS DE 87,01% R$</v>
          </cell>
          <cell r="G4002">
            <v>6.33</v>
          </cell>
        </row>
        <row r="4003">
          <cell r="F4003" t="str">
            <v>BDI R$</v>
          </cell>
          <cell r="G4003">
            <v>3.4</v>
          </cell>
        </row>
        <row r="4004">
          <cell r="F4004" t="str">
            <v>TOTAL GERAL C/ BDI R$</v>
          </cell>
          <cell r="G4004">
            <v>17.01</v>
          </cell>
        </row>
        <row r="4005">
          <cell r="F4005" t="str">
            <v>TOTAL GERAL S/ BDI R$</v>
          </cell>
          <cell r="G4005">
            <v>13.610000000000001</v>
          </cell>
        </row>
        <row r="4007">
          <cell r="A4007" t="str">
            <v>3.59.d</v>
          </cell>
          <cell r="C4007" t="str">
            <v>Recomposição de piso em areia asfáltico esp = 5cm</v>
          </cell>
          <cell r="D4007" t="str">
            <v>m2</v>
          </cell>
          <cell r="G4007">
            <v>33.92</v>
          </cell>
        </row>
        <row r="4008">
          <cell r="B4008" t="str">
            <v>COMPOSIÇÃO</v>
          </cell>
          <cell r="C4008" t="str">
            <v>Recomposição de piso em areia asfáltico esp = 5cm</v>
          </cell>
        </row>
        <row r="4009">
          <cell r="B4009" t="str">
            <v>UNIDADE</v>
          </cell>
          <cell r="C4009" t="str">
            <v>m2</v>
          </cell>
        </row>
        <row r="4010">
          <cell r="B4010" t="str">
            <v>CÓDIGO</v>
          </cell>
          <cell r="C4010" t="str">
            <v>3.59.d</v>
          </cell>
        </row>
        <row r="4011">
          <cell r="B4011" t="str">
            <v>AUTOR</v>
          </cell>
          <cell r="C4011" t="str">
            <v>HÉLIO DELGÁDO</v>
          </cell>
        </row>
        <row r="4012">
          <cell r="B4012" t="str">
            <v>ULT ATUAL</v>
          </cell>
          <cell r="C4012" t="str">
            <v>08/03/2016 (SEINFRA)</v>
          </cell>
        </row>
        <row r="4013">
          <cell r="B4013" t="str">
            <v>TABELA</v>
          </cell>
          <cell r="C4013" t="str">
            <v>SEINFRA V024.1 (DESONERADA)</v>
          </cell>
        </row>
        <row r="4015">
          <cell r="B4015" t="str">
            <v>Código</v>
          </cell>
          <cell r="C4015" t="str">
            <v>Descrição</v>
          </cell>
          <cell r="D4015" t="str">
            <v>Unidade</v>
          </cell>
          <cell r="E4015" t="str">
            <v>Coeficiente</v>
          </cell>
          <cell r="F4015" t="str">
            <v>Preço</v>
          </cell>
          <cell r="G4015" t="str">
            <v>Total</v>
          </cell>
        </row>
        <row r="4016">
          <cell r="B4016" t="str">
            <v>MAO DE OBRA</v>
          </cell>
        </row>
        <row r="4017">
          <cell r="B4017" t="str">
            <v>I2543</v>
          </cell>
          <cell r="C4017" t="str">
            <v>SERVENTE</v>
          </cell>
          <cell r="D4017" t="str">
            <v>H</v>
          </cell>
          <cell r="E4017">
            <v>0.4</v>
          </cell>
          <cell r="F4017">
            <v>4.88</v>
          </cell>
          <cell r="G4017">
            <v>1.95</v>
          </cell>
        </row>
        <row r="4019">
          <cell r="B4019" t="str">
            <v>TOTAL MAO DE OBRA R$</v>
          </cell>
          <cell r="G4019">
            <v>1.95</v>
          </cell>
        </row>
        <row r="4020">
          <cell r="B4020" t="str">
            <v>MATERIAIS</v>
          </cell>
        </row>
        <row r="4021">
          <cell r="B4021" t="str">
            <v>I0106</v>
          </cell>
          <cell r="C4021" t="str">
            <v>AREIA ASFÁLTICA USINADA A QUENTE - AAUQ</v>
          </cell>
          <cell r="D4021" t="str">
            <v>T</v>
          </cell>
          <cell r="E4021">
            <v>0.1075</v>
          </cell>
          <cell r="F4021">
            <v>189.95</v>
          </cell>
          <cell r="G4021">
            <v>20.42</v>
          </cell>
        </row>
        <row r="4025">
          <cell r="B4025" t="str">
            <v>TOTAL MATERIAIS R$</v>
          </cell>
          <cell r="G4025">
            <v>20.42</v>
          </cell>
        </row>
        <row r="4026">
          <cell r="B4026" t="str">
            <v>EQUIPAMENTOS (CUSTO HORÁRIO)</v>
          </cell>
        </row>
        <row r="4027">
          <cell r="B4027" t="str">
            <v>I0690</v>
          </cell>
          <cell r="C4027" t="str">
            <v>CAMINHÃO BASCULANTE 6 M3 (CHP)</v>
          </cell>
          <cell r="D4027" t="str">
            <v>H</v>
          </cell>
          <cell r="E4027">
            <v>0.072</v>
          </cell>
          <cell r="F4027">
            <v>106.67</v>
          </cell>
          <cell r="G4027">
            <v>7.68</v>
          </cell>
        </row>
        <row r="4028">
          <cell r="B4028" t="str">
            <v>I0724</v>
          </cell>
          <cell r="C4028" t="str">
            <v>COMPACTADOR DE PLACA VIBRATÓRIA HP 4 (CHP)</v>
          </cell>
          <cell r="D4028" t="str">
            <v>H</v>
          </cell>
          <cell r="E4028">
            <v>0.08</v>
          </cell>
          <cell r="F4028">
            <v>27.11</v>
          </cell>
          <cell r="G4028">
            <v>2.17</v>
          </cell>
        </row>
        <row r="4030">
          <cell r="B4030" t="str">
            <v>TOTAL EQUIPAMENTOS (CUSTO HORÁRIO) R$</v>
          </cell>
          <cell r="G4030">
            <v>9.85</v>
          </cell>
        </row>
        <row r="4031">
          <cell r="B4031" t="str">
            <v>SERVIÇOS</v>
          </cell>
        </row>
        <row r="4035">
          <cell r="B4035" t="str">
            <v>TOTAL SERVIÇOS R$</v>
          </cell>
          <cell r="G4035">
            <v>0</v>
          </cell>
        </row>
        <row r="4037">
          <cell r="F4037" t="str">
            <v>TOTAL SIMPLES R$</v>
          </cell>
          <cell r="G4037">
            <v>32.22</v>
          </cell>
        </row>
        <row r="4038">
          <cell r="F4038" t="str">
            <v>ENCARGOS SOCIAIS DE 87,01% R$</v>
          </cell>
          <cell r="G4038">
            <v>1.7</v>
          </cell>
        </row>
        <row r="4039">
          <cell r="F4039" t="str">
            <v>BDI R$</v>
          </cell>
          <cell r="G4039">
            <v>8.48</v>
          </cell>
        </row>
        <row r="4040">
          <cell r="F4040" t="str">
            <v>TOTAL GERAL C/ BDI R$</v>
          </cell>
          <cell r="G4040">
            <v>42.4</v>
          </cell>
        </row>
        <row r="4041">
          <cell r="F4041" t="str">
            <v>TOTAL GERAL S/ BDI R$</v>
          </cell>
          <cell r="G4041">
            <v>33.92</v>
          </cell>
        </row>
        <row r="4043">
          <cell r="A4043" t="str">
            <v>3.59.e</v>
          </cell>
          <cell r="C4043" t="str">
            <v>Recomposição de piso em pedra portuguesa com reaproveitamento</v>
          </cell>
          <cell r="D4043" t="str">
            <v>m2</v>
          </cell>
          <cell r="G4043">
            <v>21.74</v>
          </cell>
        </row>
        <row r="4044">
          <cell r="B4044" t="str">
            <v>COMPOSIÇÃO</v>
          </cell>
          <cell r="C4044" t="str">
            <v>Recomposição de piso em pedra portuguesa com reaproveitamento</v>
          </cell>
        </row>
        <row r="4045">
          <cell r="B4045" t="str">
            <v>UNIDADE</v>
          </cell>
          <cell r="C4045" t="str">
            <v>m2</v>
          </cell>
        </row>
        <row r="4046">
          <cell r="B4046" t="str">
            <v>CÓDIGO</v>
          </cell>
          <cell r="C4046" t="str">
            <v>3.59.e</v>
          </cell>
        </row>
        <row r="4047">
          <cell r="B4047" t="str">
            <v>AUTOR</v>
          </cell>
          <cell r="C4047" t="str">
            <v>HÉLIO DELGÁDO</v>
          </cell>
        </row>
        <row r="4048">
          <cell r="B4048" t="str">
            <v>ULT ATUAL</v>
          </cell>
          <cell r="C4048" t="str">
            <v>08/03/2016 (SEINFRA)</v>
          </cell>
        </row>
        <row r="4049">
          <cell r="B4049" t="str">
            <v>TABELA</v>
          </cell>
          <cell r="C4049" t="str">
            <v>SEINFRA V024.1 (DESONERADA)</v>
          </cell>
        </row>
        <row r="4051">
          <cell r="B4051" t="str">
            <v>Código</v>
          </cell>
          <cell r="C4051" t="str">
            <v>Descrição</v>
          </cell>
          <cell r="D4051" t="str">
            <v>Unidade</v>
          </cell>
          <cell r="E4051" t="str">
            <v>Coeficiente</v>
          </cell>
          <cell r="F4051" t="str">
            <v>Preço</v>
          </cell>
          <cell r="G4051" t="str">
            <v>Total</v>
          </cell>
        </row>
        <row r="4052">
          <cell r="B4052" t="str">
            <v>MAO DE OBRA</v>
          </cell>
        </row>
        <row r="4053">
          <cell r="B4053" t="str">
            <v>I0445</v>
          </cell>
          <cell r="C4053" t="str">
            <v>CALCETEIRO</v>
          </cell>
          <cell r="D4053" t="str">
            <v>H</v>
          </cell>
          <cell r="E4053">
            <v>1</v>
          </cell>
          <cell r="F4053">
            <v>7.2</v>
          </cell>
          <cell r="G4053">
            <v>7.2</v>
          </cell>
        </row>
        <row r="4054">
          <cell r="B4054" t="str">
            <v>I2543</v>
          </cell>
          <cell r="C4054" t="str">
            <v>SERVENTE</v>
          </cell>
          <cell r="D4054" t="str">
            <v>H</v>
          </cell>
          <cell r="E4054">
            <v>0.5</v>
          </cell>
          <cell r="F4054">
            <v>4.88</v>
          </cell>
          <cell r="G4054">
            <v>2.44</v>
          </cell>
        </row>
        <row r="4055">
          <cell r="B4055" t="str">
            <v>TOTAL MAO DE OBRA R$</v>
          </cell>
          <cell r="G4055">
            <v>9.64</v>
          </cell>
        </row>
        <row r="4056">
          <cell r="B4056" t="str">
            <v>MATERIAIS</v>
          </cell>
        </row>
        <row r="4057">
          <cell r="B4057" t="str">
            <v>I0108</v>
          </cell>
          <cell r="C4057" t="str">
            <v>AREIA GROSSA</v>
          </cell>
          <cell r="D4057" t="str">
            <v>M3</v>
          </cell>
          <cell r="E4057">
            <v>0.06</v>
          </cell>
          <cell r="F4057">
            <v>50</v>
          </cell>
          <cell r="G4057">
            <v>3</v>
          </cell>
        </row>
        <row r="4058">
          <cell r="B4058" t="str">
            <v>I0805</v>
          </cell>
          <cell r="C4058" t="str">
            <v>CIMENTO PORTLAND</v>
          </cell>
          <cell r="D4058" t="str">
            <v>KG</v>
          </cell>
          <cell r="E4058">
            <v>1.42</v>
          </cell>
          <cell r="F4058">
            <v>0.5</v>
          </cell>
          <cell r="G4058">
            <v>0.71</v>
          </cell>
        </row>
        <row r="4061">
          <cell r="B4061" t="str">
            <v>TOTAL MATERIAIS R$</v>
          </cell>
          <cell r="G4061">
            <v>3.71</v>
          </cell>
        </row>
        <row r="4062">
          <cell r="B4062" t="str">
            <v>EQUIPAMENTOS (CUSTO HORÁRIO)</v>
          </cell>
        </row>
        <row r="4066">
          <cell r="B4066" t="str">
            <v>TOTAL EQUIPAMENTOS (CUSTO HORÁRIO) R$</v>
          </cell>
          <cell r="G4066">
            <v>0</v>
          </cell>
        </row>
        <row r="4067">
          <cell r="B4067" t="str">
            <v>SERVIÇOS</v>
          </cell>
        </row>
        <row r="4071">
          <cell r="B4071" t="str">
            <v>TOTAL SERVIÇOS R$</v>
          </cell>
          <cell r="G4071">
            <v>0</v>
          </cell>
        </row>
        <row r="4073">
          <cell r="F4073" t="str">
            <v>TOTAL SIMPLES R$</v>
          </cell>
          <cell r="G4073">
            <v>13.350000000000001</v>
          </cell>
        </row>
        <row r="4074">
          <cell r="F4074" t="str">
            <v>ENCARGOS SOCIAIS DE 87,01% R$</v>
          </cell>
          <cell r="G4074">
            <v>8.39</v>
          </cell>
        </row>
        <row r="4075">
          <cell r="F4075" t="str">
            <v>BDI R$</v>
          </cell>
          <cell r="G4075">
            <v>5.44</v>
          </cell>
        </row>
        <row r="4076">
          <cell r="F4076" t="str">
            <v>TOTAL GERAL C/ BDI R$</v>
          </cell>
          <cell r="G4076">
            <v>27.18</v>
          </cell>
        </row>
        <row r="4077">
          <cell r="F4077" t="str">
            <v>TOTAL GERAL S/ BDI R$</v>
          </cell>
          <cell r="G4077">
            <v>21.74</v>
          </cell>
        </row>
        <row r="4079">
          <cell r="A4079" t="str">
            <v>3.59.f</v>
          </cell>
          <cell r="C4079" t="str">
            <v>Recomposição de pavimentação em pedra tosca com reaproveitamento</v>
          </cell>
          <cell r="D4079" t="str">
            <v>m2</v>
          </cell>
          <cell r="G4079">
            <v>9.69</v>
          </cell>
        </row>
        <row r="4080">
          <cell r="B4080" t="str">
            <v>COMPOSIÇÃO</v>
          </cell>
          <cell r="C4080" t="str">
            <v>Recomposição de pavimentação em pedra tosca com reaproveitamento</v>
          </cell>
        </row>
        <row r="4081">
          <cell r="B4081" t="str">
            <v>UNIDADE</v>
          </cell>
          <cell r="C4081" t="str">
            <v>m2</v>
          </cell>
        </row>
        <row r="4082">
          <cell r="B4082" t="str">
            <v>CÓDIGO</v>
          </cell>
          <cell r="C4082" t="str">
            <v>3.59.f</v>
          </cell>
        </row>
        <row r="4083">
          <cell r="B4083" t="str">
            <v>AUTOR</v>
          </cell>
          <cell r="C4083" t="str">
            <v>HÉLIO DELGÁDO</v>
          </cell>
        </row>
        <row r="4084">
          <cell r="B4084" t="str">
            <v>ULT ATUAL</v>
          </cell>
          <cell r="C4084" t="str">
            <v>08/03/2016 (SEINFRA)</v>
          </cell>
        </row>
        <row r="4085">
          <cell r="B4085" t="str">
            <v>TABELA</v>
          </cell>
          <cell r="C4085" t="str">
            <v>SEINFRA V024.1 (DESONERADA)</v>
          </cell>
        </row>
        <row r="4087">
          <cell r="B4087" t="str">
            <v>Código</v>
          </cell>
          <cell r="C4087" t="str">
            <v>Descrição</v>
          </cell>
          <cell r="D4087" t="str">
            <v>Unidade</v>
          </cell>
          <cell r="E4087" t="str">
            <v>Coeficiente</v>
          </cell>
          <cell r="F4087" t="str">
            <v>Preço</v>
          </cell>
          <cell r="G4087" t="str">
            <v>Total</v>
          </cell>
        </row>
        <row r="4088">
          <cell r="B4088" t="str">
            <v>MAO DE OBRA</v>
          </cell>
        </row>
        <row r="4089">
          <cell r="B4089" t="str">
            <v>I0445</v>
          </cell>
          <cell r="C4089" t="str">
            <v>CALCETEIRO</v>
          </cell>
          <cell r="D4089" t="str">
            <v>H</v>
          </cell>
          <cell r="E4089">
            <v>0.2</v>
          </cell>
          <cell r="F4089">
            <v>7.2</v>
          </cell>
          <cell r="G4089">
            <v>1.44</v>
          </cell>
        </row>
        <row r="4090">
          <cell r="B4090" t="str">
            <v>I2543</v>
          </cell>
          <cell r="C4090" t="str">
            <v>SERVENTE</v>
          </cell>
          <cell r="D4090" t="str">
            <v>H</v>
          </cell>
          <cell r="E4090">
            <v>0.5</v>
          </cell>
          <cell r="F4090">
            <v>4.88</v>
          </cell>
          <cell r="G4090">
            <v>2.44</v>
          </cell>
        </row>
        <row r="4091">
          <cell r="B4091" t="str">
            <v>TOTAL MAO DE OBRA R$</v>
          </cell>
          <cell r="G4091">
            <v>3.88</v>
          </cell>
        </row>
        <row r="4092">
          <cell r="B4092" t="str">
            <v>MATERIAIS</v>
          </cell>
        </row>
        <row r="4097">
          <cell r="B4097" t="str">
            <v>TOTAL MATERIAIS R$</v>
          </cell>
          <cell r="G4097">
            <v>0</v>
          </cell>
        </row>
        <row r="4098">
          <cell r="B4098" t="str">
            <v>EQUIPAMENTOS (CUSTO HORÁRIO)</v>
          </cell>
        </row>
        <row r="4099">
          <cell r="B4099" t="str">
            <v>I0725</v>
          </cell>
          <cell r="C4099" t="str">
            <v>COMPACTADOR DE PLACA VIBRATÓRIA HP 7 (CHP)</v>
          </cell>
          <cell r="D4099" t="str">
            <v>H</v>
          </cell>
          <cell r="E4099">
            <v>0.05</v>
          </cell>
          <cell r="F4099">
            <v>34.2</v>
          </cell>
          <cell r="G4099">
            <v>1.71</v>
          </cell>
        </row>
        <row r="4100">
          <cell r="B4100" t="str">
            <v>I0726</v>
          </cell>
          <cell r="C4100" t="str">
            <v>COMPACTADOR LISO TANDEM AUTOPROPELIDO (CHP)</v>
          </cell>
          <cell r="D4100" t="str">
            <v>H</v>
          </cell>
          <cell r="E4100">
            <v>0.01</v>
          </cell>
          <cell r="F4100">
            <v>72.07</v>
          </cell>
          <cell r="G4100">
            <v>0.72</v>
          </cell>
        </row>
        <row r="4102">
          <cell r="B4102" t="str">
            <v>TOTAL EQUIPAMENTOS (CUSTO HORÁRIO) R$</v>
          </cell>
          <cell r="G4102">
            <v>2.43</v>
          </cell>
        </row>
        <row r="4103">
          <cell r="B4103" t="str">
            <v>SERVIÇOS</v>
          </cell>
        </row>
        <row r="4107">
          <cell r="B4107" t="str">
            <v>TOTAL SERVIÇOS R$</v>
          </cell>
          <cell r="G4107">
            <v>0</v>
          </cell>
        </row>
        <row r="4109">
          <cell r="F4109" t="str">
            <v>TOTAL SIMPLES R$</v>
          </cell>
          <cell r="G4109">
            <v>6.3100000000000005</v>
          </cell>
        </row>
        <row r="4110">
          <cell r="F4110" t="str">
            <v>ENCARGOS SOCIAIS DE 87,01% R$</v>
          </cell>
          <cell r="G4110">
            <v>3.38</v>
          </cell>
        </row>
        <row r="4111">
          <cell r="F4111" t="str">
            <v>BDI R$</v>
          </cell>
          <cell r="G4111">
            <v>2.42</v>
          </cell>
        </row>
        <row r="4112">
          <cell r="F4112" t="str">
            <v>TOTAL GERAL C/ BDI R$</v>
          </cell>
          <cell r="G4112">
            <v>12.11</v>
          </cell>
        </row>
        <row r="4113">
          <cell r="F4113" t="str">
            <v>TOTAL GERAL S/ BDI R$</v>
          </cell>
          <cell r="G4113">
            <v>9.69</v>
          </cell>
        </row>
        <row r="4115">
          <cell r="A4115" t="str">
            <v>3.59.g</v>
          </cell>
          <cell r="C4115" t="str">
            <v>Recomposição de piso cimentado c/ argamassa de cimento e areia, traço 1:4, esp.=1,5cm</v>
          </cell>
          <cell r="D4115" t="str">
            <v>m2</v>
          </cell>
          <cell r="G4115">
            <v>27.54</v>
          </cell>
        </row>
        <row r="4116">
          <cell r="B4116" t="str">
            <v>COMPOSIÇÃO</v>
          </cell>
          <cell r="C4116" t="str">
            <v>Recomposição de piso cimentado c/ argamassa de cimento e areia, traço 1:4, esp.=1,5cm</v>
          </cell>
        </row>
        <row r="4117">
          <cell r="B4117" t="str">
            <v>UNIDADE</v>
          </cell>
          <cell r="C4117" t="str">
            <v>m2</v>
          </cell>
        </row>
        <row r="4118">
          <cell r="B4118" t="str">
            <v>CÓDIGO</v>
          </cell>
          <cell r="C4118" t="str">
            <v>3.59.g</v>
          </cell>
        </row>
        <row r="4119">
          <cell r="B4119" t="str">
            <v>AUTOR</v>
          </cell>
          <cell r="C4119" t="str">
            <v>HÉLIO DELGÁDO</v>
          </cell>
        </row>
        <row r="4120">
          <cell r="B4120" t="str">
            <v>ULT ATUAL</v>
          </cell>
          <cell r="C4120" t="str">
            <v>08/03/2016 (SEINFRA)</v>
          </cell>
        </row>
        <row r="4121">
          <cell r="B4121" t="str">
            <v>TABELA</v>
          </cell>
          <cell r="C4121" t="str">
            <v>SEINFRA V024.1 (DESONERADA)</v>
          </cell>
        </row>
        <row r="4123">
          <cell r="B4123" t="str">
            <v>Código</v>
          </cell>
          <cell r="C4123" t="str">
            <v>Descrição</v>
          </cell>
          <cell r="D4123" t="str">
            <v>Unidade</v>
          </cell>
          <cell r="E4123" t="str">
            <v>Coeficiente</v>
          </cell>
          <cell r="F4123" t="str">
            <v>Preço</v>
          </cell>
          <cell r="G4123" t="str">
            <v>Total</v>
          </cell>
        </row>
        <row r="4124">
          <cell r="B4124" t="str">
            <v>MAO DE OBRA</v>
          </cell>
        </row>
        <row r="4125">
          <cell r="B4125" t="str">
            <v>I2391</v>
          </cell>
          <cell r="C4125" t="str">
            <v>PEDREIRO</v>
          </cell>
          <cell r="D4125" t="str">
            <v>H</v>
          </cell>
          <cell r="E4125">
            <v>1</v>
          </cell>
          <cell r="F4125">
            <v>7.2</v>
          </cell>
          <cell r="G4125">
            <v>7.2</v>
          </cell>
        </row>
        <row r="4126">
          <cell r="B4126" t="str">
            <v>I2543</v>
          </cell>
          <cell r="C4126" t="str">
            <v>SERVENTE</v>
          </cell>
          <cell r="D4126" t="str">
            <v>H</v>
          </cell>
          <cell r="E4126">
            <v>1.15</v>
          </cell>
          <cell r="F4126">
            <v>4.88</v>
          </cell>
          <cell r="G4126">
            <v>5.61</v>
          </cell>
        </row>
        <row r="4127">
          <cell r="B4127" t="str">
            <v>TOTAL MAO DE OBRA R$</v>
          </cell>
          <cell r="G4127">
            <v>12.81</v>
          </cell>
        </row>
        <row r="4128">
          <cell r="B4128" t="str">
            <v>MATERIAIS</v>
          </cell>
        </row>
        <row r="4129">
          <cell r="B4129" t="str">
            <v>I0109</v>
          </cell>
          <cell r="C4129" t="str">
            <v>AREIA MEDIA</v>
          </cell>
          <cell r="D4129" t="str">
            <v>M3</v>
          </cell>
          <cell r="E4129">
            <v>0.0182</v>
          </cell>
          <cell r="F4129">
            <v>46</v>
          </cell>
          <cell r="G4129">
            <v>0.84</v>
          </cell>
        </row>
        <row r="4130">
          <cell r="B4130" t="str">
            <v>I0805</v>
          </cell>
          <cell r="C4130" t="str">
            <v>CIMENTO PORTLAND</v>
          </cell>
          <cell r="D4130" t="str">
            <v>KG</v>
          </cell>
          <cell r="E4130">
            <v>5.48</v>
          </cell>
          <cell r="F4130">
            <v>0.5</v>
          </cell>
          <cell r="G4130">
            <v>2.74</v>
          </cell>
        </row>
        <row r="4133">
          <cell r="B4133" t="str">
            <v>TOTAL MATERIAIS R$</v>
          </cell>
          <cell r="G4133">
            <v>3.58</v>
          </cell>
        </row>
        <row r="4134">
          <cell r="B4134" t="str">
            <v>EQUIPAMENTOS (CUSTO HORÁRIO)</v>
          </cell>
        </row>
        <row r="4138">
          <cell r="B4138" t="str">
            <v>TOTAL EQUIPAMENTOS (CUSTO HORÁRIO) R$</v>
          </cell>
          <cell r="G4138">
            <v>0</v>
          </cell>
        </row>
        <row r="4139">
          <cell r="B4139" t="str">
            <v>SERVIÇOS</v>
          </cell>
        </row>
        <row r="4143">
          <cell r="B4143" t="str">
            <v>TOTAL SERVIÇOS R$</v>
          </cell>
          <cell r="G4143">
            <v>0</v>
          </cell>
        </row>
        <row r="4145">
          <cell r="F4145" t="str">
            <v>TOTAL SIMPLES R$</v>
          </cell>
          <cell r="G4145">
            <v>16.39</v>
          </cell>
        </row>
        <row r="4146">
          <cell r="F4146" t="str">
            <v>ENCARGOS SOCIAIS DE 87,01% R$</v>
          </cell>
          <cell r="G4146">
            <v>11.15</v>
          </cell>
        </row>
        <row r="4147">
          <cell r="F4147" t="str">
            <v>BDI R$</v>
          </cell>
          <cell r="G4147">
            <v>6.89</v>
          </cell>
        </row>
        <row r="4148">
          <cell r="F4148" t="str">
            <v>TOTAL GERAL C/ BDI R$</v>
          </cell>
          <cell r="G4148">
            <v>34.43</v>
          </cell>
        </row>
        <row r="4149">
          <cell r="F4149" t="str">
            <v>TOTAL GERAL S/ BDI R$</v>
          </cell>
          <cell r="G4149">
            <v>27.54</v>
          </cell>
        </row>
      </sheetData>
      <sheetData sheetId="4"/>
      <sheetData sheetId="5"/>
      <sheetData sheetId="6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 BÁSICO"/>
      <sheetName val="BDI"/>
      <sheetName val="DESCRITIVO"/>
      <sheetName val="COMPOSIÇÕES"/>
      <sheetName val="TABELA"/>
      <sheetName val="ES COM PERICULOSIDADE"/>
      <sheetName val="Plan3"/>
      <sheetName val="ES BÁSICOS SEINFRA V024.1"/>
    </sheetNames>
    <sheetDataSet>
      <sheetData sheetId="0"/>
      <sheetData sheetId="1"/>
      <sheetData sheetId="2"/>
      <sheetData sheetId="3">
        <row r="5">
          <cell r="A5" t="str">
            <v>COMPOSIÇÃO PMM-001</v>
          </cell>
          <cell r="C5" t="str">
            <v>VEÍCULO COM UM CESTO AÉREO SIMPLES ISOLADO COM ALCANCE ATÉ 13 METROS E PORTA ESCADA, MONTADO SOBRE CAMINHÃO DE CARROCERIA (CHP)</v>
          </cell>
          <cell r="D5" t="str">
            <v>CHP</v>
          </cell>
          <cell r="G5">
            <v>98.63000000000001</v>
          </cell>
        </row>
        <row r="6">
          <cell r="B6" t="str">
            <v>COMPOSIÇÃO</v>
          </cell>
          <cell r="C6" t="str">
            <v>VEÍCULO COM UM CESTO AÉREO SIMPLES ISOLADO COM ALCANCE ATÉ 13 METROS E PORTA ESCADA, MONTADO SOBRE CAMINHÃO DE CARROCERIA (CHP)</v>
          </cell>
        </row>
        <row r="7">
          <cell r="B7" t="str">
            <v>UNIDADE</v>
          </cell>
          <cell r="C7" t="str">
            <v>CHP</v>
          </cell>
        </row>
        <row r="8">
          <cell r="B8" t="str">
            <v>CÓDIGO</v>
          </cell>
          <cell r="C8" t="str">
            <v>COMPOSIÇÃO PMM-001</v>
          </cell>
        </row>
        <row r="9">
          <cell r="B9" t="str">
            <v>AUTOR</v>
          </cell>
          <cell r="C9" t="str">
            <v>RICARDO CIDADE</v>
          </cell>
        </row>
        <row r="10">
          <cell r="B10" t="str">
            <v>ULT ATUAL</v>
          </cell>
          <cell r="C10">
            <v>42537</v>
          </cell>
        </row>
        <row r="11">
          <cell r="B11" t="str">
            <v>TABELA</v>
          </cell>
          <cell r="C11" t="str">
            <v>PREFEITURA DE MARANGUAPE</v>
          </cell>
        </row>
        <row r="13">
          <cell r="B13" t="str">
            <v>Código</v>
          </cell>
          <cell r="C13" t="str">
            <v>Descrição</v>
          </cell>
          <cell r="D13" t="str">
            <v>Unidade</v>
          </cell>
          <cell r="E13" t="str">
            <v>Coeficiente</v>
          </cell>
          <cell r="F13" t="str">
            <v>Preço</v>
          </cell>
          <cell r="G13" t="str">
            <v>Total</v>
          </cell>
        </row>
        <row r="15">
          <cell r="B15" t="str">
            <v>INSUMO PMM-001</v>
          </cell>
          <cell r="C15" t="str">
            <v>VEÍCULO COM UM CESTO AÉREO SIMPLES ISOLADO E PORTA ESCADA COM ALCANCE ATÉ 13 METROS MONTADO SOBRE CAMINHÃO DE CARROCERIA (CHP) - MANUTENÇÃO</v>
          </cell>
          <cell r="D15" t="str">
            <v>H</v>
          </cell>
          <cell r="E15">
            <v>1</v>
          </cell>
          <cell r="F15">
            <v>16.19</v>
          </cell>
          <cell r="G15">
            <v>16.19</v>
          </cell>
        </row>
        <row r="16">
          <cell r="B16" t="str">
            <v>INSUMO PMM-002</v>
          </cell>
          <cell r="C16" t="str">
            <v>VEÍCULO COM UM CESTO AÉREO SIMPLES ISOLADO E PORTA ESCADA COM ALCANCE ATÉ 13 METROS MONTADO SOBRE CAMINHÃO DE CARROCERIA (CHP) - DEPRECIAÇÃO</v>
          </cell>
          <cell r="D16" t="str">
            <v>H</v>
          </cell>
          <cell r="E16">
            <v>1</v>
          </cell>
          <cell r="F16">
            <v>12.95</v>
          </cell>
          <cell r="G16">
            <v>12.95</v>
          </cell>
        </row>
        <row r="17">
          <cell r="B17" t="str">
            <v>INSUMO PMM-003</v>
          </cell>
          <cell r="C17" t="str">
            <v>VEÍCULO COM UM CESTO AÉREO SIMPLES ISOLADO E PORTA ESCADA COM ALCANCE ATÉ 13 METROS MONTADO SOBRE CAMINHÃO DE CARROCERIA (CHP) -  JUROS</v>
          </cell>
          <cell r="D17" t="str">
            <v>H</v>
          </cell>
          <cell r="E17">
            <v>1</v>
          </cell>
          <cell r="F17">
            <v>3.31</v>
          </cell>
          <cell r="G17">
            <v>3.31</v>
          </cell>
        </row>
        <row r="18">
          <cell r="B18" t="str">
            <v>INSUMO PMM-004</v>
          </cell>
          <cell r="C18" t="str">
            <v>VEÍCULO COM UM CESTO AÉREO SIMPLES ISOLADO E PORTA ESCADA COM ALCANCE ATÉ 13 METROS MONTADO SOBRE CAMINHÃO DE CARROCERIA (CHP) -  IMPOSTOS E SEGUROS</v>
          </cell>
          <cell r="D18" t="str">
            <v>H</v>
          </cell>
          <cell r="E18">
            <v>1</v>
          </cell>
          <cell r="F18">
            <v>0.68</v>
          </cell>
          <cell r="G18">
            <v>0.68</v>
          </cell>
        </row>
        <row r="19">
          <cell r="B19" t="str">
            <v>INSUMO PMM-005</v>
          </cell>
          <cell r="C19" t="str">
            <v>VEÍCULO COM UM CESTO AÉREO SIMPLES ISOLADO E PORTA ESCADA COM ALCANCE ATÉ 13 METROS MONTADO SOBRE CAMINHÃO DE CARROCERIA (CHP) - CUSTO COM MATERIAIS NA OPERAÇÃO (ÓLEO DIESEL COMBUSTÍVEL)</v>
          </cell>
          <cell r="D19" t="str">
            <v>H</v>
          </cell>
          <cell r="E19">
            <v>1</v>
          </cell>
          <cell r="F19">
            <v>65.5</v>
          </cell>
          <cell r="G19">
            <v>65.5</v>
          </cell>
        </row>
        <row r="22">
          <cell r="F22" t="str">
            <v>TOTAL SIMPLES R$</v>
          </cell>
          <cell r="G22">
            <v>98.63</v>
          </cell>
        </row>
        <row r="23">
          <cell r="F23" t="str">
            <v>BDI R$</v>
          </cell>
          <cell r="G23">
            <v>24.66</v>
          </cell>
        </row>
        <row r="24">
          <cell r="F24" t="str">
            <v>TOTAL GERAL C/ BDI R$ - R$</v>
          </cell>
          <cell r="G24">
            <v>123.29</v>
          </cell>
        </row>
        <row r="25">
          <cell r="F25" t="str">
            <v>TOTAL GERAL SEM BDI R$ - R$</v>
          </cell>
          <cell r="G25">
            <v>98.63000000000001</v>
          </cell>
        </row>
        <row r="27">
          <cell r="A27" t="str">
            <v>COMPOSIÇÃO PMM-002</v>
          </cell>
          <cell r="C27" t="str">
            <v>VEÍCULO COM UM CESTO AÉREO SIMPLES ISOLADO COM ALCANCE ATÉ 13 METROS E PORTA ESCADA, MONTADO SOBRE CAMINHÃO DE CARROCERIA </v>
          </cell>
          <cell r="D27" t="str">
            <v>MÊS</v>
          </cell>
          <cell r="G27">
            <v>17358.879999999997</v>
          </cell>
        </row>
        <row r="28">
          <cell r="B28" t="str">
            <v>COMPOSIÇÃO</v>
          </cell>
          <cell r="C28" t="str">
            <v>VEÍCULO COM UM CESTO AÉREO SIMPLES ISOLADO COM ALCANCE ATÉ 13 METROS E PORTA ESCADA, MONTADO SOBRE CAMINHÃO DE CARROCERIA </v>
          </cell>
        </row>
        <row r="29">
          <cell r="B29" t="str">
            <v>UNIDADE</v>
          </cell>
          <cell r="C29" t="str">
            <v>MÊS</v>
          </cell>
        </row>
        <row r="30">
          <cell r="B30" t="str">
            <v>CÓDIGO</v>
          </cell>
          <cell r="C30" t="str">
            <v>COMPOSIÇÃO PMM-002</v>
          </cell>
        </row>
        <row r="31">
          <cell r="B31" t="str">
            <v>AUTOR</v>
          </cell>
          <cell r="C31" t="str">
            <v>RICARDO CIDADE</v>
          </cell>
        </row>
        <row r="32">
          <cell r="B32" t="str">
            <v>ULT ATUAL</v>
          </cell>
          <cell r="C32">
            <v>42445</v>
          </cell>
        </row>
        <row r="33">
          <cell r="B33" t="str">
            <v>TABELA</v>
          </cell>
          <cell r="C33" t="str">
            <v>PREFEITURA DE MARANGUAPE</v>
          </cell>
        </row>
        <row r="35">
          <cell r="B35" t="str">
            <v>Código</v>
          </cell>
          <cell r="C35" t="str">
            <v>Descrição</v>
          </cell>
          <cell r="D35" t="str">
            <v>Unidade</v>
          </cell>
          <cell r="E35" t="str">
            <v>Coeficiente</v>
          </cell>
          <cell r="F35" t="str">
            <v>Preço</v>
          </cell>
          <cell r="G35" t="str">
            <v>Total</v>
          </cell>
        </row>
        <row r="37">
          <cell r="B37" t="str">
            <v>COMPOSIÇÃO PMM-001</v>
          </cell>
          <cell r="C37" t="str">
            <v>VEÍCULO COM UM CESTO AÉREO SIMPLES ISOLADO COM ALCANCE ATÉ 13 METROS E PORTA ESCADA, MONTADO SOBRE CAMINHÃO DE CARROCERIA (CHP)</v>
          </cell>
          <cell r="D37" t="str">
            <v>CHP</v>
          </cell>
          <cell r="E37">
            <v>176</v>
          </cell>
          <cell r="F37">
            <v>98.63000000000001</v>
          </cell>
          <cell r="G37">
            <v>17358.88</v>
          </cell>
        </row>
        <row r="42">
          <cell r="F42" t="str">
            <v>TOTAL SIMPLES R$</v>
          </cell>
          <cell r="G42">
            <v>17358.88</v>
          </cell>
        </row>
        <row r="43">
          <cell r="F43" t="str">
            <v>BDI R$</v>
          </cell>
          <cell r="G43">
            <v>4339.72</v>
          </cell>
        </row>
        <row r="44">
          <cell r="F44" t="str">
            <v>TOTAL GERAL C/ BDI R$ - R$</v>
          </cell>
          <cell r="G44">
            <v>21698.6</v>
          </cell>
        </row>
        <row r="45">
          <cell r="F45" t="str">
            <v>TOTAL GERAL SEM BDI R$ - R$</v>
          </cell>
          <cell r="G45">
            <v>17358.879999999997</v>
          </cell>
        </row>
        <row r="47">
          <cell r="A47" t="str">
            <v>COMPOSIÇÃO PMM-003</v>
          </cell>
          <cell r="C47" t="str">
            <v>Auxiliar de Eletricista com encargos complementares</v>
          </cell>
          <cell r="D47" t="str">
            <v>h</v>
          </cell>
          <cell r="G47">
            <v>12.149999999999999</v>
          </cell>
        </row>
        <row r="48">
          <cell r="B48" t="str">
            <v>COMPOSIÇÃO</v>
          </cell>
          <cell r="C48" t="str">
            <v>Auxiliar de Eletricista com encargos complementares</v>
          </cell>
        </row>
        <row r="49">
          <cell r="B49" t="str">
            <v>UNIDADE</v>
          </cell>
          <cell r="C49" t="str">
            <v>h</v>
          </cell>
        </row>
        <row r="50">
          <cell r="B50" t="str">
            <v>CÓDIGO</v>
          </cell>
          <cell r="C50" t="str">
            <v>COMPOSIÇÃO PMM-003</v>
          </cell>
        </row>
        <row r="51">
          <cell r="B51" t="str">
            <v>AUTOR</v>
          </cell>
          <cell r="C51" t="str">
            <v>RICARDO CIDADE</v>
          </cell>
        </row>
        <row r="52">
          <cell r="B52" t="str">
            <v>ULT ATUAL</v>
          </cell>
        </row>
        <row r="53">
          <cell r="B53" t="str">
            <v>TABELA</v>
          </cell>
          <cell r="C53" t="str">
            <v>SEINFRA V024.1 (DESONERADA) </v>
          </cell>
        </row>
        <row r="55">
          <cell r="B55" t="str">
            <v>Código</v>
          </cell>
          <cell r="C55" t="str">
            <v>Descrição</v>
          </cell>
          <cell r="D55" t="str">
            <v>Unidade</v>
          </cell>
          <cell r="E55" t="str">
            <v>Coeficiente</v>
          </cell>
          <cell r="F55" t="str">
            <v>Preço</v>
          </cell>
          <cell r="G55" t="str">
            <v>Total</v>
          </cell>
        </row>
        <row r="56">
          <cell r="B56" t="str">
            <v>MAO DE OBRA</v>
          </cell>
        </row>
        <row r="57">
          <cell r="B57" t="str">
            <v>I0042</v>
          </cell>
          <cell r="C57" t="str">
            <v>AUXILIAR DE ELETRICISTA</v>
          </cell>
          <cell r="D57" t="str">
            <v>H</v>
          </cell>
          <cell r="E57">
            <v>1</v>
          </cell>
          <cell r="F57">
            <v>5.6</v>
          </cell>
          <cell r="G57">
            <v>5.6</v>
          </cell>
        </row>
        <row r="60">
          <cell r="B60" t="str">
            <v>TOTAL MAO DE OBRA R$</v>
          </cell>
          <cell r="G60">
            <v>5.6</v>
          </cell>
        </row>
        <row r="62">
          <cell r="F62" t="str">
            <v>TOTAL SIMPLES MÃO DE OBRA R$</v>
          </cell>
          <cell r="G62">
            <v>5.6</v>
          </cell>
        </row>
        <row r="63">
          <cell r="F63" t="str">
            <v>ENCARGOS SOCIAIS DE 117,01% R$</v>
          </cell>
          <cell r="G63">
            <v>6.55</v>
          </cell>
        </row>
        <row r="64">
          <cell r="B64" t="str">
            <v>  OBS.: ENCARGOS SOCIAIS DE 117,01%, INCLUI ENCARGO COMPLEMENTAR RELATIVO A PERICOLUSIDADE DESTA MÃO DE OBRA, CONFORME NR-16, PORTALERIA Nº 1.078 DE 16/07/14 DO MINISTÉRIO DO TRABALHO E EMPREGO.</v>
          </cell>
          <cell r="F64" t="str">
            <v>TOTAL MÃO DE OBRA C/ ENCARGOS SOCIAIS R$</v>
          </cell>
          <cell r="G64">
            <v>12.149999999999999</v>
          </cell>
        </row>
        <row r="66">
          <cell r="A66" t="str">
            <v>COMPOSIÇÃO PMM-004</v>
          </cell>
          <cell r="C66" t="str">
            <v>Eletricista com encargos complementares</v>
          </cell>
          <cell r="D66" t="str">
            <v>h</v>
          </cell>
          <cell r="G66">
            <v>15.620000000000001</v>
          </cell>
        </row>
        <row r="67">
          <cell r="B67" t="str">
            <v>COMPOSIÇÃO</v>
          </cell>
          <cell r="C67" t="str">
            <v>Eletricista com encargos complementares</v>
          </cell>
        </row>
        <row r="68">
          <cell r="B68" t="str">
            <v>UNIDADE</v>
          </cell>
          <cell r="C68" t="str">
            <v>h</v>
          </cell>
        </row>
        <row r="69">
          <cell r="B69" t="str">
            <v>CÓDIGO</v>
          </cell>
          <cell r="C69" t="str">
            <v>COMPOSIÇÃO PMM-004</v>
          </cell>
        </row>
        <row r="70">
          <cell r="B70" t="str">
            <v>AUTOR</v>
          </cell>
          <cell r="C70" t="str">
            <v>RICARDO CIDADE</v>
          </cell>
        </row>
        <row r="71">
          <cell r="B71" t="str">
            <v>ULT ATUAL</v>
          </cell>
        </row>
        <row r="72">
          <cell r="B72" t="str">
            <v>TABELA</v>
          </cell>
          <cell r="C72" t="str">
            <v>SEINFRA V024.1 (DESONERADA) </v>
          </cell>
        </row>
        <row r="74">
          <cell r="B74" t="str">
            <v>Código</v>
          </cell>
          <cell r="C74" t="str">
            <v>Descrição</v>
          </cell>
          <cell r="D74" t="str">
            <v>Unidade</v>
          </cell>
          <cell r="E74" t="str">
            <v>Coeficiente</v>
          </cell>
          <cell r="F74" t="str">
            <v>Preço</v>
          </cell>
          <cell r="G74" t="str">
            <v>Total</v>
          </cell>
        </row>
        <row r="75">
          <cell r="B75" t="str">
            <v>MAO DE OBRA</v>
          </cell>
        </row>
        <row r="76">
          <cell r="B76" t="str">
            <v>I2312</v>
          </cell>
          <cell r="C76" t="str">
            <v>ELETRICISTA</v>
          </cell>
          <cell r="D76" t="str">
            <v>H</v>
          </cell>
          <cell r="E76">
            <v>1</v>
          </cell>
          <cell r="F76">
            <v>7.2</v>
          </cell>
          <cell r="G76">
            <v>7.2</v>
          </cell>
        </row>
        <row r="79">
          <cell r="B79" t="str">
            <v>TOTAL MAO DE OBRA R$</v>
          </cell>
          <cell r="G79">
            <v>7.2</v>
          </cell>
        </row>
        <row r="81">
          <cell r="F81" t="str">
            <v>TOTAL SIMPLES MÃO DE OBRA R$</v>
          </cell>
          <cell r="G81">
            <v>7.2</v>
          </cell>
        </row>
        <row r="82">
          <cell r="F82" t="str">
            <v>ENCARGOS SOCIAIS DE 117,01% R$</v>
          </cell>
          <cell r="G82">
            <v>8.42</v>
          </cell>
        </row>
        <row r="83">
          <cell r="B83" t="str">
            <v>  OBS.: ENCARGOS SOCIAIS DE 117,01%, INCLUI ENCARGO COMPLEMENTAR RELATIVO A PERICOLUSIDADE DESTA MÃO DE OBRA, CONFORME NR-16, PORTALERIA Nº 1.078 DE 16/07/14 DO MINISTÉRIO DO TRABALHO E EMPREGO.</v>
          </cell>
          <cell r="F83" t="str">
            <v>TOTAL MÃO DE OBRA C/ ENCARGOS SOCIAIS R$</v>
          </cell>
          <cell r="G83">
            <v>15.620000000000001</v>
          </cell>
        </row>
        <row r="85">
          <cell r="A85" t="str">
            <v>COMPOSIÇÃO PMM-005</v>
          </cell>
          <cell r="C85" t="str">
            <v>Eletricista (Motoqueiro) com encargos complementares</v>
          </cell>
          <cell r="D85" t="str">
            <v>h</v>
          </cell>
          <cell r="G85">
            <v>18.75</v>
          </cell>
        </row>
        <row r="86">
          <cell r="B86" t="str">
            <v>COMPOSIÇÃO</v>
          </cell>
          <cell r="C86" t="str">
            <v>Eletricista (Motoqueiro) com encargos complementares</v>
          </cell>
        </row>
        <row r="87">
          <cell r="B87" t="str">
            <v>UNIDADE</v>
          </cell>
          <cell r="C87" t="str">
            <v>h</v>
          </cell>
        </row>
        <row r="88">
          <cell r="B88" t="str">
            <v>CÓDIGO</v>
          </cell>
          <cell r="C88" t="str">
            <v>COMPOSIÇÃO PMM-005</v>
          </cell>
        </row>
        <row r="89">
          <cell r="B89" t="str">
            <v>AUTOR</v>
          </cell>
          <cell r="C89" t="str">
            <v>RICARDO CIDADE</v>
          </cell>
        </row>
        <row r="90">
          <cell r="B90" t="str">
            <v>ULT ATUAL</v>
          </cell>
        </row>
        <row r="91">
          <cell r="B91" t="str">
            <v>TABELA</v>
          </cell>
          <cell r="C91" t="str">
            <v>SEINFRA V024.1 (DESONERADA) </v>
          </cell>
        </row>
        <row r="93">
          <cell r="B93" t="str">
            <v>Código</v>
          </cell>
          <cell r="C93" t="str">
            <v>Descrição</v>
          </cell>
          <cell r="D93" t="str">
            <v>Unidade</v>
          </cell>
          <cell r="E93" t="str">
            <v>Coeficiente</v>
          </cell>
          <cell r="F93" t="str">
            <v>Preço</v>
          </cell>
          <cell r="G93" t="str">
            <v>Total</v>
          </cell>
        </row>
        <row r="94">
          <cell r="B94" t="str">
            <v>MAO DE OBRA</v>
          </cell>
        </row>
        <row r="95">
          <cell r="B95" t="str">
            <v>I2312</v>
          </cell>
          <cell r="C95" t="str">
            <v>ELETRICISTA</v>
          </cell>
          <cell r="D95" t="str">
            <v>H</v>
          </cell>
          <cell r="E95">
            <v>1.2</v>
          </cell>
          <cell r="F95">
            <v>7.2</v>
          </cell>
          <cell r="G95">
            <v>8.64</v>
          </cell>
        </row>
        <row r="98">
          <cell r="B98" t="str">
            <v>TOTAL MAO DE OBRA R$</v>
          </cell>
          <cell r="G98">
            <v>8.64</v>
          </cell>
        </row>
        <row r="100">
          <cell r="F100" t="str">
            <v>TOTAL SIMPLES MÃO DE OBRA R$</v>
          </cell>
          <cell r="G100">
            <v>8.64</v>
          </cell>
        </row>
        <row r="101">
          <cell r="F101" t="str">
            <v>ENCARGOS SOCIAIS DE 117,01% R$</v>
          </cell>
          <cell r="G101">
            <v>10.11</v>
          </cell>
        </row>
        <row r="102">
          <cell r="B102" t="str">
            <v>  OBS.: ENCARGOS SOCIAIS DE 117,01%, INCLUI ENCARGO COMPLEMENTAR RELATIVO A PERICOLUSIDADE DESTA MÃO DE OBRA, CONFORME NR-16, PORTALERIA Nº 1.078 DE 16/07/14 DO MINISTÉRIO DO TRABALHO E EMPREGO.</v>
          </cell>
          <cell r="F102" t="str">
            <v>TOTAL MÃO DE OBRA C/ ENCARGOS SOCIAIS R$</v>
          </cell>
          <cell r="G102">
            <v>18.75</v>
          </cell>
        </row>
        <row r="104">
          <cell r="A104" t="str">
            <v>COMPOSIÇÃO PMM-006</v>
          </cell>
          <cell r="C104" t="str">
            <v>Atendente de Call Center</v>
          </cell>
          <cell r="D104" t="str">
            <v>h</v>
          </cell>
          <cell r="G104">
            <v>10.469999999999999</v>
          </cell>
        </row>
        <row r="105">
          <cell r="B105" t="str">
            <v>COMPOSIÇÃO</v>
          </cell>
          <cell r="C105" t="str">
            <v>Atendente de Call Center</v>
          </cell>
        </row>
        <row r="106">
          <cell r="B106" t="str">
            <v>UNIDADE</v>
          </cell>
          <cell r="C106" t="str">
            <v>h</v>
          </cell>
        </row>
        <row r="107">
          <cell r="B107" t="str">
            <v>CÓDIGO</v>
          </cell>
          <cell r="C107" t="str">
            <v>COMPOSIÇÃO PMM-006</v>
          </cell>
        </row>
        <row r="108">
          <cell r="B108" t="str">
            <v>AUTOR</v>
          </cell>
          <cell r="C108" t="str">
            <v>RICARDO CIDADE</v>
          </cell>
        </row>
        <row r="109">
          <cell r="B109" t="str">
            <v>ULT ATUAL</v>
          </cell>
        </row>
        <row r="110">
          <cell r="B110" t="str">
            <v>TABELA</v>
          </cell>
          <cell r="C110" t="str">
            <v>SEINFRA V024.1 (DESONERADA) </v>
          </cell>
        </row>
        <row r="112">
          <cell r="B112" t="str">
            <v>Código</v>
          </cell>
          <cell r="C112" t="str">
            <v>Descrição</v>
          </cell>
          <cell r="D112" t="str">
            <v>Unidade</v>
          </cell>
          <cell r="E112" t="str">
            <v>Coeficiente</v>
          </cell>
          <cell r="F112" t="str">
            <v>Preço</v>
          </cell>
          <cell r="G112" t="str">
            <v>Total</v>
          </cell>
        </row>
        <row r="113">
          <cell r="B113" t="str">
            <v>MAO DE OBRA</v>
          </cell>
        </row>
        <row r="114">
          <cell r="B114" t="str">
            <v>I0149</v>
          </cell>
          <cell r="C114" t="str">
            <v>AUX. ADMINISTRATIVO</v>
          </cell>
          <cell r="D114" t="str">
            <v>H</v>
          </cell>
          <cell r="E114">
            <v>1</v>
          </cell>
          <cell r="F114">
            <v>5.6</v>
          </cell>
          <cell r="G114">
            <v>5.6</v>
          </cell>
        </row>
        <row r="117">
          <cell r="B117" t="str">
            <v>TOTAL MAO DE OBRA R$</v>
          </cell>
          <cell r="G117">
            <v>5.6</v>
          </cell>
        </row>
        <row r="119">
          <cell r="F119" t="str">
            <v>TOTAL SIMPLES MÃO DE OBRA R$</v>
          </cell>
          <cell r="G119">
            <v>5.6</v>
          </cell>
        </row>
        <row r="120">
          <cell r="F120" t="str">
            <v>ENCARGOS SOCIAIS DE 87,01% R$</v>
          </cell>
          <cell r="G120">
            <v>4.87</v>
          </cell>
        </row>
        <row r="121">
          <cell r="F121" t="str">
            <v>TOTAL MÃO DE OBRA C/ ENCARGOS SOCIAIS R$</v>
          </cell>
          <cell r="G121">
            <v>10.469999999999999</v>
          </cell>
        </row>
        <row r="123">
          <cell r="A123" t="str">
            <v>COMPOSIÇÃO PMM-007</v>
          </cell>
          <cell r="C123" t="str">
            <v>Servente</v>
          </cell>
          <cell r="D123" t="str">
            <v>h</v>
          </cell>
          <cell r="G123">
            <v>9.129999999999999</v>
          </cell>
        </row>
        <row r="124">
          <cell r="B124" t="str">
            <v>COMPOSIÇÃO</v>
          </cell>
          <cell r="C124" t="str">
            <v>Servente</v>
          </cell>
        </row>
        <row r="125">
          <cell r="B125" t="str">
            <v>UNIDADE</v>
          </cell>
          <cell r="C125" t="str">
            <v>h</v>
          </cell>
        </row>
        <row r="126">
          <cell r="B126" t="str">
            <v>CÓDIGO</v>
          </cell>
          <cell r="C126" t="str">
            <v>COMPOSIÇÃO PMM-007</v>
          </cell>
        </row>
        <row r="127">
          <cell r="B127" t="str">
            <v>AUTOR</v>
          </cell>
          <cell r="C127" t="str">
            <v>RICARDO CIDADE</v>
          </cell>
        </row>
        <row r="128">
          <cell r="B128" t="str">
            <v>ULT ATUAL</v>
          </cell>
        </row>
        <row r="129">
          <cell r="B129" t="str">
            <v>TABELA</v>
          </cell>
          <cell r="C129" t="str">
            <v>SEINFRA V024.1 (DESONERADA) </v>
          </cell>
        </row>
        <row r="131">
          <cell r="B131" t="str">
            <v>Código</v>
          </cell>
          <cell r="C131" t="str">
            <v>Descrição</v>
          </cell>
          <cell r="D131" t="str">
            <v>Unidade</v>
          </cell>
          <cell r="E131" t="str">
            <v>Coeficiente</v>
          </cell>
          <cell r="F131" t="str">
            <v>Preço</v>
          </cell>
          <cell r="G131" t="str">
            <v>Total</v>
          </cell>
        </row>
        <row r="132">
          <cell r="B132" t="str">
            <v>MAO DE OBRA</v>
          </cell>
        </row>
        <row r="133">
          <cell r="B133" t="str">
            <v>I2543</v>
          </cell>
          <cell r="C133" t="str">
            <v>SERVENTE</v>
          </cell>
          <cell r="D133" t="str">
            <v>H</v>
          </cell>
          <cell r="E133">
            <v>1</v>
          </cell>
          <cell r="F133">
            <v>4.88</v>
          </cell>
          <cell r="G133">
            <v>4.88</v>
          </cell>
        </row>
        <row r="136">
          <cell r="B136" t="str">
            <v>TOTAL MAO DE OBRA R$</v>
          </cell>
          <cell r="G136">
            <v>4.88</v>
          </cell>
        </row>
        <row r="138">
          <cell r="F138" t="str">
            <v>TOTAL SIMPLES MÃO DE OBRA R$</v>
          </cell>
          <cell r="G138">
            <v>4.88</v>
          </cell>
        </row>
        <row r="139">
          <cell r="F139" t="str">
            <v>ENCARGOS SOCIAIS DE 87,01% R$</v>
          </cell>
          <cell r="G139">
            <v>4.25</v>
          </cell>
        </row>
        <row r="140">
          <cell r="F140" t="str">
            <v>TOTAL MÃO DE OBRA C/ ENCARGOS SOCIAIS R$</v>
          </cell>
          <cell r="G140">
            <v>9.129999999999999</v>
          </cell>
        </row>
        <row r="142">
          <cell r="A142" t="str">
            <v>3.a</v>
          </cell>
          <cell r="C142" t="str">
            <v>Em dias utéis</v>
          </cell>
          <cell r="D142" t="str">
            <v>hh</v>
          </cell>
          <cell r="G142">
            <v>173.64799999999997</v>
          </cell>
        </row>
        <row r="143">
          <cell r="B143" t="str">
            <v>COMPOSIÇÃO</v>
          </cell>
          <cell r="C143" t="str">
            <v>Em dias utéis</v>
          </cell>
        </row>
        <row r="144">
          <cell r="B144" t="str">
            <v>UNIDADE</v>
          </cell>
          <cell r="C144" t="str">
            <v>hh</v>
          </cell>
        </row>
        <row r="145">
          <cell r="B145" t="str">
            <v>CÓDIGO</v>
          </cell>
          <cell r="C145" t="str">
            <v>3.a</v>
          </cell>
        </row>
        <row r="146">
          <cell r="B146" t="str">
            <v>AUTOR</v>
          </cell>
        </row>
        <row r="147">
          <cell r="B147" t="str">
            <v>ULT ATUAL</v>
          </cell>
          <cell r="C147" t="str">
            <v>18/06/2015 (SINAPI) E 11/2014 (PREFEITURA)</v>
          </cell>
        </row>
        <row r="148">
          <cell r="B148" t="str">
            <v>TABELA</v>
          </cell>
          <cell r="C148" t="str">
            <v>SEINFRA V024.1 (DESONERADA)  E PREFEITURA MARANGUPE</v>
          </cell>
        </row>
        <row r="150">
          <cell r="B150" t="str">
            <v>Código</v>
          </cell>
          <cell r="C150" t="str">
            <v>Descrição</v>
          </cell>
          <cell r="D150" t="str">
            <v>Unidade</v>
          </cell>
          <cell r="E150" t="str">
            <v>Coeficiente</v>
          </cell>
          <cell r="F150" t="str">
            <v>Preço</v>
          </cell>
          <cell r="G150" t="str">
            <v>Total</v>
          </cell>
        </row>
        <row r="151">
          <cell r="B151" t="str">
            <v>MAO DE OBRA</v>
          </cell>
        </row>
        <row r="152">
          <cell r="B152" t="str">
            <v>COMPOSIÇÃO PMM-003</v>
          </cell>
          <cell r="C152" t="str">
            <v>Auxiliar de Eletricista com encargos complementares</v>
          </cell>
          <cell r="D152" t="str">
            <v>h</v>
          </cell>
          <cell r="E152">
            <v>3</v>
          </cell>
          <cell r="F152">
            <v>12.149999999999999</v>
          </cell>
          <cell r="G152">
            <v>36.45</v>
          </cell>
        </row>
        <row r="153">
          <cell r="B153" t="str">
            <v>COMPOSIÇÃO PMM-004</v>
          </cell>
          <cell r="C153" t="str">
            <v>Eletricista com encargos complementares</v>
          </cell>
          <cell r="D153" t="str">
            <v>h</v>
          </cell>
          <cell r="E153">
            <v>2</v>
          </cell>
          <cell r="F153">
            <v>15.620000000000001</v>
          </cell>
          <cell r="G153">
            <v>31.24</v>
          </cell>
        </row>
        <row r="155">
          <cell r="B155" t="str">
            <v>TOTAL MAO DE OBRA R$</v>
          </cell>
          <cell r="G155">
            <v>67.69</v>
          </cell>
        </row>
        <row r="156">
          <cell r="B156" t="str">
            <v>MATERIAIS</v>
          </cell>
        </row>
        <row r="159">
          <cell r="B159" t="str">
            <v>TOTAL MATERIAIS R$</v>
          </cell>
          <cell r="G159">
            <v>0</v>
          </cell>
        </row>
        <row r="160">
          <cell r="B160" t="str">
            <v>EQUIPAMENTOS (CUSTO HORÁRIO)</v>
          </cell>
        </row>
        <row r="161">
          <cell r="B161" t="str">
            <v>I0705</v>
          </cell>
          <cell r="C161" t="str">
            <v>CAMINHÃO COMERC. EQUIP. C/GUINDASTE (CHP)</v>
          </cell>
          <cell r="D161" t="str">
            <v>H</v>
          </cell>
          <cell r="E161">
            <v>1</v>
          </cell>
          <cell r="F161">
            <v>105.96</v>
          </cell>
          <cell r="G161">
            <v>105.96</v>
          </cell>
        </row>
        <row r="162">
          <cell r="B162" t="str">
            <v>TOTAL EQUIPAMENTOS (CUSTO HORÁRIO) R$</v>
          </cell>
          <cell r="G162">
            <v>105.96</v>
          </cell>
        </row>
        <row r="163">
          <cell r="B163" t="str">
            <v>SERVIÇOS</v>
          </cell>
        </row>
        <row r="167">
          <cell r="B167" t="str">
            <v>TOTAL SERVIÇOS R$</v>
          </cell>
          <cell r="G167">
            <v>0</v>
          </cell>
        </row>
        <row r="169">
          <cell r="F169" t="str">
            <v>TOTAL SIMPLES R$</v>
          </cell>
          <cell r="G169">
            <v>173.64999999999998</v>
          </cell>
        </row>
        <row r="170">
          <cell r="B170" t="str">
            <v>  OBS.: 1) ENCARGOS SOCIAIS DA MÃO DE OBRA HORISTA JÁ INCLUSO NO SEU  VALOR;</v>
          </cell>
          <cell r="F170" t="str">
            <v>BDI R$</v>
          </cell>
          <cell r="G170">
            <v>43.41</v>
          </cell>
        </row>
        <row r="171">
          <cell r="B171" t="str">
            <v>            2) ENCARGOS SOCIAIS DA MÃO DE OBRA HORISTA DE OPERAÇÃO DOS EQUIPAMENTOS JÁ INCLUSO NOS SEUS  VALORES.</v>
          </cell>
          <cell r="F171" t="str">
            <v>TOTAL GERAL C/ BDI R$</v>
          </cell>
          <cell r="G171">
            <v>217.05999999999997</v>
          </cell>
        </row>
        <row r="172">
          <cell r="F172" t="str">
            <v>TOTAL GERAL S/ BDI R$</v>
          </cell>
          <cell r="G172">
            <v>173.64799999999997</v>
          </cell>
        </row>
        <row r="174">
          <cell r="A174" t="str">
            <v>3.b</v>
          </cell>
          <cell r="C174" t="str">
            <v>Aos sábados</v>
          </cell>
          <cell r="D174" t="str">
            <v>hh</v>
          </cell>
          <cell r="G174">
            <v>221.04000000000002</v>
          </cell>
        </row>
        <row r="175">
          <cell r="B175" t="str">
            <v>COMPOSIÇÃO</v>
          </cell>
          <cell r="C175" t="str">
            <v>Aos sábados</v>
          </cell>
        </row>
        <row r="176">
          <cell r="B176" t="str">
            <v>UNIDADE</v>
          </cell>
          <cell r="C176" t="str">
            <v>hh</v>
          </cell>
        </row>
        <row r="177">
          <cell r="B177" t="str">
            <v>CÓDIGO</v>
          </cell>
          <cell r="C177" t="str">
            <v>3.b</v>
          </cell>
        </row>
        <row r="178">
          <cell r="B178" t="str">
            <v>AUTOR</v>
          </cell>
        </row>
        <row r="179">
          <cell r="B179" t="str">
            <v>ULT ATUAL</v>
          </cell>
          <cell r="C179" t="str">
            <v>18/06/2015 (SINAPI) E 11/2014 (PREFEITURA)</v>
          </cell>
        </row>
        <row r="180">
          <cell r="B180" t="str">
            <v>TABELA</v>
          </cell>
          <cell r="C180" t="str">
            <v>SINAPI MAI/15 (DESONERADA)/PREFEITURA DE MARANGUAPE</v>
          </cell>
        </row>
        <row r="182">
          <cell r="B182" t="str">
            <v>Código</v>
          </cell>
          <cell r="C182" t="str">
            <v>Descrição</v>
          </cell>
          <cell r="D182" t="str">
            <v>Unidade</v>
          </cell>
          <cell r="E182" t="str">
            <v>Coeficiente</v>
          </cell>
          <cell r="F182" t="str">
            <v>Preço</v>
          </cell>
          <cell r="G182" t="str">
            <v>Total</v>
          </cell>
        </row>
        <row r="183">
          <cell r="B183" t="str">
            <v>MAO DE OBRA</v>
          </cell>
        </row>
        <row r="184">
          <cell r="B184" t="str">
            <v>COMPOSIÇÃO PMM-003</v>
          </cell>
          <cell r="C184" t="str">
            <v>Auxiliar de Eletricista com encargos complementares</v>
          </cell>
          <cell r="D184" t="str">
            <v>h</v>
          </cell>
          <cell r="E184">
            <v>5.1</v>
          </cell>
          <cell r="F184">
            <v>12.149999999999999</v>
          </cell>
          <cell r="G184">
            <v>61.97</v>
          </cell>
        </row>
        <row r="185">
          <cell r="B185" t="str">
            <v>COMPOSIÇÃO PMM-004</v>
          </cell>
          <cell r="C185" t="str">
            <v>Eletricista com encargos complementares</v>
          </cell>
          <cell r="D185" t="str">
            <v>h</v>
          </cell>
          <cell r="E185">
            <v>3.4</v>
          </cell>
          <cell r="F185">
            <v>15.620000000000001</v>
          </cell>
          <cell r="G185">
            <v>53.11</v>
          </cell>
        </row>
        <row r="187">
          <cell r="B187" t="str">
            <v>TOTAL MAO DE OBRA R$</v>
          </cell>
          <cell r="G187">
            <v>115.08</v>
          </cell>
        </row>
        <row r="188">
          <cell r="B188" t="str">
            <v>MATERIAIS</v>
          </cell>
        </row>
        <row r="191">
          <cell r="B191" t="str">
            <v>TOTAL MATERIAIS R$</v>
          </cell>
          <cell r="G191">
            <v>0</v>
          </cell>
        </row>
        <row r="192">
          <cell r="B192" t="str">
            <v>EQUIPAMENTOS (CUSTO HORÁRIO)</v>
          </cell>
        </row>
        <row r="193">
          <cell r="B193" t="str">
            <v>I0705</v>
          </cell>
          <cell r="C193" t="str">
            <v>CAMINHÃO COMERC. EQUIP. C/GUINDASTE (CHP)</v>
          </cell>
          <cell r="D193" t="str">
            <v>H</v>
          </cell>
          <cell r="E193">
            <v>1</v>
          </cell>
          <cell r="F193">
            <v>105.96</v>
          </cell>
          <cell r="G193">
            <v>105.96</v>
          </cell>
        </row>
        <row r="194">
          <cell r="B194" t="str">
            <v>TOTAL EQUIPAMENTOS (CUSTO HORÁRIO) R$</v>
          </cell>
          <cell r="G194">
            <v>105.96</v>
          </cell>
        </row>
        <row r="195">
          <cell r="B195" t="str">
            <v>SERVIÇOS</v>
          </cell>
        </row>
        <row r="199">
          <cell r="B199" t="str">
            <v>TOTAL SERVIÇOS R$</v>
          </cell>
          <cell r="G199">
            <v>0</v>
          </cell>
        </row>
        <row r="201">
          <cell r="F201" t="str">
            <v>TOTAL SIMPLES R$</v>
          </cell>
          <cell r="G201">
            <v>221.04</v>
          </cell>
        </row>
        <row r="202">
          <cell r="B202" t="str">
            <v>  OBS.: 1) ENCARGOS SOCIAIS DA MÃO DE OBRA HORISTA JÁ INCLUSO NO SEU  VALOR;</v>
          </cell>
          <cell r="F202" t="str">
            <v>BDI R$</v>
          </cell>
          <cell r="G202">
            <v>55.26</v>
          </cell>
        </row>
        <row r="203">
          <cell r="B203" t="str">
            <v>            2) ENCARGOS SOCIAIS DA MÃO DE OBRA HORISTA DE OPERAÇÃO DOS EQUIPAMENTOS JÁ INCLUSO NOS SEUS  VALORES.</v>
          </cell>
          <cell r="F203" t="str">
            <v>TOTAL GERAL C/ BDI R$</v>
          </cell>
          <cell r="G203">
            <v>276.3</v>
          </cell>
        </row>
        <row r="204">
          <cell r="F204" t="str">
            <v>TOTAL GERAL S/ BDI R$</v>
          </cell>
          <cell r="G204">
            <v>221.04000000000002</v>
          </cell>
        </row>
        <row r="206">
          <cell r="A206" t="str">
            <v>3.c</v>
          </cell>
          <cell r="C206" t="str">
            <v>Aos domingos e feriados</v>
          </cell>
          <cell r="D206" t="str">
            <v>hh</v>
          </cell>
          <cell r="G206">
            <v>248.112</v>
          </cell>
        </row>
        <row r="207">
          <cell r="B207" t="str">
            <v>COMPOSIÇÃO</v>
          </cell>
          <cell r="C207" t="str">
            <v>Aos domingos e feriados</v>
          </cell>
        </row>
        <row r="208">
          <cell r="B208" t="str">
            <v>UNIDADE</v>
          </cell>
          <cell r="C208" t="str">
            <v>hh</v>
          </cell>
        </row>
        <row r="209">
          <cell r="B209" t="str">
            <v>CÓDIGO</v>
          </cell>
          <cell r="C209" t="str">
            <v>3.c</v>
          </cell>
        </row>
        <row r="210">
          <cell r="B210" t="str">
            <v>AUTOR</v>
          </cell>
        </row>
        <row r="211">
          <cell r="B211" t="str">
            <v>ULT ATUAL</v>
          </cell>
          <cell r="C211" t="str">
            <v>18/06/2015 (SINAPI) E 11/2014 (PREFEITURA)</v>
          </cell>
        </row>
        <row r="212">
          <cell r="B212" t="str">
            <v>TABELA</v>
          </cell>
          <cell r="C212" t="str">
            <v>SINAPI MAI/15 (DESONERADA)/PREFEITURA DE MARANGUAPE</v>
          </cell>
        </row>
        <row r="214">
          <cell r="B214" t="str">
            <v>Código</v>
          </cell>
          <cell r="C214" t="str">
            <v>Descrição</v>
          </cell>
          <cell r="D214" t="str">
            <v>Unidade</v>
          </cell>
          <cell r="E214" t="str">
            <v>Coeficiente</v>
          </cell>
          <cell r="F214" t="str">
            <v>Preço</v>
          </cell>
          <cell r="G214" t="str">
            <v>Total</v>
          </cell>
        </row>
        <row r="215">
          <cell r="B215" t="str">
            <v>MAO DE OBRA</v>
          </cell>
        </row>
        <row r="216">
          <cell r="B216" t="str">
            <v>COMPOSIÇÃO PMM-003</v>
          </cell>
          <cell r="C216" t="str">
            <v>Auxiliar de Eletricista com encargos complementares</v>
          </cell>
          <cell r="D216" t="str">
            <v>h</v>
          </cell>
          <cell r="E216">
            <v>6.3</v>
          </cell>
          <cell r="F216">
            <v>12.149999999999999</v>
          </cell>
          <cell r="G216">
            <v>76.55</v>
          </cell>
        </row>
        <row r="217">
          <cell r="B217" t="str">
            <v>COMPOSIÇÃO PMM-004</v>
          </cell>
          <cell r="C217" t="str">
            <v>Eletricista com encargos complementares</v>
          </cell>
          <cell r="D217" t="str">
            <v>h</v>
          </cell>
          <cell r="E217">
            <v>4.2</v>
          </cell>
          <cell r="F217">
            <v>15.620000000000001</v>
          </cell>
          <cell r="G217">
            <v>65.6</v>
          </cell>
        </row>
        <row r="219">
          <cell r="B219" t="str">
            <v>TOTAL MAO DE OBRA R$</v>
          </cell>
          <cell r="G219">
            <v>142.15</v>
          </cell>
        </row>
        <row r="220">
          <cell r="B220" t="str">
            <v>MATERIAIS</v>
          </cell>
        </row>
        <row r="223">
          <cell r="B223" t="str">
            <v>TOTAL MATERIAIS R$</v>
          </cell>
          <cell r="G223">
            <v>0</v>
          </cell>
        </row>
        <row r="224">
          <cell r="B224" t="str">
            <v>EQUIPAMENTOS (CUSTO HORÁRIO)</v>
          </cell>
        </row>
        <row r="225">
          <cell r="B225" t="str">
            <v>I0705</v>
          </cell>
          <cell r="C225" t="str">
            <v>CAMINHÃO COMERC. EQUIP. C/GUINDASTE (CHP)</v>
          </cell>
          <cell r="D225" t="str">
            <v>H</v>
          </cell>
          <cell r="E225">
            <v>1</v>
          </cell>
          <cell r="F225">
            <v>105.96</v>
          </cell>
          <cell r="G225">
            <v>105.96</v>
          </cell>
        </row>
        <row r="226">
          <cell r="B226" t="str">
            <v>TOTAL EQUIPAMENTOS (CUSTO HORÁRIO) R$</v>
          </cell>
          <cell r="G226">
            <v>105.96</v>
          </cell>
        </row>
        <row r="227">
          <cell r="B227" t="str">
            <v>SERVIÇOS</v>
          </cell>
        </row>
        <row r="231">
          <cell r="B231" t="str">
            <v>TOTAL SERVIÇOS R$</v>
          </cell>
          <cell r="G231">
            <v>0</v>
          </cell>
        </row>
        <row r="233">
          <cell r="F233" t="str">
            <v>TOTAL SIMPLES R$</v>
          </cell>
          <cell r="G233">
            <v>248.11</v>
          </cell>
        </row>
        <row r="234">
          <cell r="B234" t="str">
            <v>  OBS.: 1) ENCARGOS SOCIAIS DA MÃO DE OBRA HORISTA JÁ INCLUSO NO SEU  VALOR;</v>
          </cell>
          <cell r="F234" t="str">
            <v>BDI R$</v>
          </cell>
          <cell r="G234">
            <v>62.03</v>
          </cell>
        </row>
        <row r="235">
          <cell r="B235" t="str">
            <v>            2) ENCARGOS SOCIAIS DA MÃO DE OBRA HORISTA DE OPERAÇÃO DOS EQUIPAMENTOS JÁ INCLUSO NOS SEUS  VALORES.</v>
          </cell>
          <cell r="F235" t="str">
            <v>TOTAL GERAL C/ BDI R$</v>
          </cell>
          <cell r="G235">
            <v>310.14</v>
          </cell>
        </row>
        <row r="236">
          <cell r="F236" t="str">
            <v>TOTAL GERAL S/ BDI R$</v>
          </cell>
          <cell r="G236">
            <v>248.112</v>
          </cell>
        </row>
        <row r="238">
          <cell r="A238" t="str">
            <v>4.a</v>
          </cell>
          <cell r="C238" t="str">
            <v>Em dias úteis</v>
          </cell>
          <cell r="D238" t="str">
            <v>hh</v>
          </cell>
          <cell r="G238">
            <v>187.192</v>
          </cell>
        </row>
        <row r="239">
          <cell r="B239" t="str">
            <v>COMPOSIÇÃO</v>
          </cell>
          <cell r="C239" t="str">
            <v>Em dias úteis</v>
          </cell>
        </row>
        <row r="240">
          <cell r="B240" t="str">
            <v>UNIDADE</v>
          </cell>
          <cell r="C240" t="str">
            <v>hh</v>
          </cell>
        </row>
        <row r="241">
          <cell r="B241" t="str">
            <v>CÓDIGO</v>
          </cell>
          <cell r="C241" t="str">
            <v>4.a</v>
          </cell>
        </row>
        <row r="242">
          <cell r="B242" t="str">
            <v>AUTOR</v>
          </cell>
        </row>
        <row r="243">
          <cell r="B243" t="str">
            <v>ULT ATUAL</v>
          </cell>
          <cell r="C243" t="str">
            <v>18/06/2015 (SINAPI) E 11/2014 (PREFEITURA)</v>
          </cell>
        </row>
        <row r="244">
          <cell r="B244" t="str">
            <v>TABELA</v>
          </cell>
          <cell r="C244" t="str">
            <v>SINAPI MAI/15 (DESONERADA)/PREFEITURA DE MARANGUAPE</v>
          </cell>
        </row>
        <row r="246">
          <cell r="B246" t="str">
            <v>Código</v>
          </cell>
          <cell r="C246" t="str">
            <v>Descrição</v>
          </cell>
          <cell r="D246" t="str">
            <v>Unidade</v>
          </cell>
          <cell r="E246" t="str">
            <v>Coeficiente</v>
          </cell>
          <cell r="F246" t="str">
            <v>Preço</v>
          </cell>
          <cell r="G246" t="str">
            <v>Total</v>
          </cell>
        </row>
        <row r="247">
          <cell r="B247" t="str">
            <v>MAO DE OBRA</v>
          </cell>
        </row>
        <row r="248">
          <cell r="B248" t="str">
            <v>COMPOSIÇÃO PMM-003</v>
          </cell>
          <cell r="C248" t="str">
            <v>Auxiliar de Eletricista com encargos complementares</v>
          </cell>
          <cell r="D248" t="str">
            <v>h</v>
          </cell>
          <cell r="E248">
            <v>3.6</v>
          </cell>
          <cell r="F248">
            <v>12.149999999999999</v>
          </cell>
          <cell r="G248">
            <v>43.74</v>
          </cell>
        </row>
        <row r="249">
          <cell r="B249" t="str">
            <v>COMPOSIÇÃO PMM-004</v>
          </cell>
          <cell r="C249" t="str">
            <v>Eletricista com encargos complementares</v>
          </cell>
          <cell r="D249" t="str">
            <v>h</v>
          </cell>
          <cell r="E249">
            <v>2.4</v>
          </cell>
          <cell r="F249">
            <v>15.620000000000001</v>
          </cell>
          <cell r="G249">
            <v>37.49</v>
          </cell>
        </row>
        <row r="251">
          <cell r="B251" t="str">
            <v>TOTAL MAO DE OBRA R$</v>
          </cell>
          <cell r="G251">
            <v>81.23</v>
          </cell>
        </row>
        <row r="252">
          <cell r="B252" t="str">
            <v>MATERIAIS</v>
          </cell>
        </row>
        <row r="255">
          <cell r="B255" t="str">
            <v>TOTAL MATERIAIS R$</v>
          </cell>
          <cell r="G255">
            <v>0</v>
          </cell>
        </row>
        <row r="256">
          <cell r="B256" t="str">
            <v>EQUIPAMENTOS (CUSTO HORÁRIO)</v>
          </cell>
        </row>
        <row r="257">
          <cell r="B257" t="str">
            <v>I0705</v>
          </cell>
          <cell r="C257" t="str">
            <v>CAMINHÃO COMERC. EQUIP. C/GUINDASTE (CHP)</v>
          </cell>
          <cell r="D257" t="str">
            <v>H</v>
          </cell>
          <cell r="E257">
            <v>1</v>
          </cell>
          <cell r="F257">
            <v>105.96</v>
          </cell>
          <cell r="G257">
            <v>105.96</v>
          </cell>
        </row>
        <row r="258">
          <cell r="B258" t="str">
            <v>TOTAL EQUIPAMENTOS (CUSTO HORÁRIO) R$</v>
          </cell>
          <cell r="G258">
            <v>105.96</v>
          </cell>
        </row>
        <row r="259">
          <cell r="B259" t="str">
            <v>SERVIÇOS</v>
          </cell>
        </row>
        <row r="263">
          <cell r="B263" t="str">
            <v>TOTAL SERVIÇOS R$</v>
          </cell>
          <cell r="G263">
            <v>0</v>
          </cell>
        </row>
        <row r="265">
          <cell r="F265" t="str">
            <v>TOTAL SIMPLES R$</v>
          </cell>
          <cell r="G265">
            <v>187.19</v>
          </cell>
        </row>
        <row r="266">
          <cell r="B266" t="str">
            <v>  OBS.: 1) ENCARGOS SOCIAIS DA MÃO DE OBRA HORISTA JÁ INCLUSO NO SEU  VALOR;</v>
          </cell>
          <cell r="F266" t="str">
            <v>BDI R$</v>
          </cell>
          <cell r="G266">
            <v>46.8</v>
          </cell>
        </row>
        <row r="267">
          <cell r="B267" t="str">
            <v>            2) ENCARGOS SOCIAIS DA MÃO DE OBRA HORISTA DE OPERAÇÃO DOS EQUIPAMENTOS JÁ INCLUSO NOS SEUS  VALORES.</v>
          </cell>
          <cell r="F267" t="str">
            <v>TOTAL GERAL C/ BDI R$</v>
          </cell>
          <cell r="G267">
            <v>233.99</v>
          </cell>
        </row>
        <row r="268">
          <cell r="F268" t="str">
            <v>TOTAL GERAL S/ BDI R$</v>
          </cell>
          <cell r="G268">
            <v>187.192</v>
          </cell>
        </row>
        <row r="270">
          <cell r="A270" t="str">
            <v>4.b</v>
          </cell>
          <cell r="C270" t="str">
            <v>Aos sábados</v>
          </cell>
          <cell r="D270" t="str">
            <v>hh</v>
          </cell>
          <cell r="G270">
            <v>244.048</v>
          </cell>
        </row>
        <row r="271">
          <cell r="B271" t="str">
            <v>COMPOSIÇÃO</v>
          </cell>
          <cell r="C271" t="str">
            <v>Aos sábados</v>
          </cell>
        </row>
        <row r="272">
          <cell r="B272" t="str">
            <v>UNIDADE</v>
          </cell>
          <cell r="C272" t="str">
            <v>hh</v>
          </cell>
        </row>
        <row r="273">
          <cell r="B273" t="str">
            <v>CÓDIGO</v>
          </cell>
          <cell r="C273" t="str">
            <v>4.b</v>
          </cell>
        </row>
        <row r="274">
          <cell r="B274" t="str">
            <v>AUTOR</v>
          </cell>
        </row>
        <row r="275">
          <cell r="B275" t="str">
            <v>ULT ATUAL</v>
          </cell>
          <cell r="C275" t="str">
            <v>18/06/2015 (SINAPI) E 11/2014 (PREFEITURA)</v>
          </cell>
        </row>
        <row r="276">
          <cell r="B276" t="str">
            <v>TABELA</v>
          </cell>
          <cell r="C276" t="str">
            <v>SINAPI MAI/15 (DESONERADA)/PREFEITURA DE MARANGUAPE</v>
          </cell>
        </row>
        <row r="278">
          <cell r="B278" t="str">
            <v>Código</v>
          </cell>
          <cell r="C278" t="str">
            <v>Descrição</v>
          </cell>
          <cell r="D278" t="str">
            <v>Unidade</v>
          </cell>
          <cell r="E278" t="str">
            <v>Coeficiente</v>
          </cell>
          <cell r="F278" t="str">
            <v>Preço</v>
          </cell>
          <cell r="G278" t="str">
            <v>Total</v>
          </cell>
        </row>
        <row r="279">
          <cell r="B279" t="str">
            <v>MAO DE OBRA</v>
          </cell>
        </row>
        <row r="280">
          <cell r="B280" t="str">
            <v>COMPOSIÇÃO PMM-003</v>
          </cell>
          <cell r="C280" t="str">
            <v>Auxiliar de Eletricista com encargos complementares</v>
          </cell>
          <cell r="D280" t="str">
            <v>h</v>
          </cell>
          <cell r="E280">
            <v>6.12</v>
          </cell>
          <cell r="F280">
            <v>12.149999999999999</v>
          </cell>
          <cell r="G280">
            <v>74.36</v>
          </cell>
        </row>
        <row r="281">
          <cell r="B281" t="str">
            <v>COMPOSIÇÃO PMM-004</v>
          </cell>
          <cell r="C281" t="str">
            <v>Eletricista com encargos complementares</v>
          </cell>
          <cell r="D281" t="str">
            <v>h</v>
          </cell>
          <cell r="E281">
            <v>4.08</v>
          </cell>
          <cell r="F281">
            <v>15.620000000000001</v>
          </cell>
          <cell r="G281">
            <v>63.73</v>
          </cell>
        </row>
        <row r="283">
          <cell r="B283" t="str">
            <v>TOTAL MAO DE OBRA R$</v>
          </cell>
          <cell r="G283">
            <v>138.09</v>
          </cell>
        </row>
        <row r="284">
          <cell r="B284" t="str">
            <v>MATERIAIS</v>
          </cell>
        </row>
        <row r="287">
          <cell r="B287" t="str">
            <v>TOTAL MATERIAIS R$</v>
          </cell>
          <cell r="G287">
            <v>0</v>
          </cell>
        </row>
        <row r="288">
          <cell r="B288" t="str">
            <v>EQUIPAMENTOS (CUSTO HORÁRIO)</v>
          </cell>
        </row>
        <row r="289">
          <cell r="B289" t="str">
            <v>I0705</v>
          </cell>
          <cell r="C289" t="str">
            <v>CAMINHÃO COMERC. EQUIP. C/GUINDASTE (CHP)</v>
          </cell>
          <cell r="D289" t="str">
            <v>H</v>
          </cell>
          <cell r="E289">
            <v>1</v>
          </cell>
          <cell r="F289">
            <v>105.96</v>
          </cell>
          <cell r="G289">
            <v>105.96</v>
          </cell>
        </row>
        <row r="290">
          <cell r="B290" t="str">
            <v>TOTAL EQUIPAMENTOS (CUSTO HORÁRIO) R$</v>
          </cell>
          <cell r="G290">
            <v>105.96</v>
          </cell>
        </row>
        <row r="291">
          <cell r="B291" t="str">
            <v>SERVIÇOS</v>
          </cell>
        </row>
        <row r="295">
          <cell r="B295" t="str">
            <v>TOTAL SERVIÇOS R$</v>
          </cell>
          <cell r="G295">
            <v>0</v>
          </cell>
        </row>
        <row r="297">
          <cell r="F297" t="str">
            <v>TOTAL SIMPLES R$</v>
          </cell>
          <cell r="G297">
            <v>244.05</v>
          </cell>
        </row>
        <row r="298">
          <cell r="B298" t="str">
            <v>  OBS.: 1) ENCARGOS SOCIAIS DA MÃO DE OBRA HORISTA JÁ INCLUSO NO SEU  VALOR;</v>
          </cell>
          <cell r="F298" t="str">
            <v>BDI R$</v>
          </cell>
          <cell r="G298">
            <v>61.01</v>
          </cell>
        </row>
        <row r="299">
          <cell r="B299" t="str">
            <v>            2) ENCARGOS SOCIAIS DA MÃO DE OBRA HORISTA DE OPERAÇÃO DOS EQUIPAMENTOS JÁ INCLUSO NOS SEUS  VALORES.</v>
          </cell>
          <cell r="F299" t="str">
            <v>TOTAL GERAL C/ BDI R$</v>
          </cell>
          <cell r="G299">
            <v>305.06</v>
          </cell>
        </row>
        <row r="300">
          <cell r="F300" t="str">
            <v>TOTAL GERAL S/ BDI R$</v>
          </cell>
          <cell r="G300">
            <v>244.048</v>
          </cell>
        </row>
        <row r="302">
          <cell r="A302" t="str">
            <v>4.c</v>
          </cell>
          <cell r="C302" t="str">
            <v>Aos domingos e feriados</v>
          </cell>
          <cell r="D302" t="str">
            <v>hh</v>
          </cell>
          <cell r="G302">
            <v>263.408</v>
          </cell>
        </row>
        <row r="303">
          <cell r="B303" t="str">
            <v>COMPOSIÇÃO</v>
          </cell>
          <cell r="C303" t="str">
            <v>Aos domingos e feriados</v>
          </cell>
        </row>
        <row r="304">
          <cell r="B304" t="str">
            <v>UNIDADE</v>
          </cell>
          <cell r="C304" t="str">
            <v>hh</v>
          </cell>
        </row>
        <row r="305">
          <cell r="B305" t="str">
            <v>CÓDIGO</v>
          </cell>
          <cell r="C305" t="str">
            <v>4.c</v>
          </cell>
        </row>
        <row r="306">
          <cell r="B306" t="str">
            <v>AUTOR</v>
          </cell>
        </row>
        <row r="307">
          <cell r="B307" t="str">
            <v>ULT ATUAL</v>
          </cell>
          <cell r="C307" t="str">
            <v>18/06/2015 (SINAPI) E 11/2014 (PREFEITURA)</v>
          </cell>
        </row>
        <row r="308">
          <cell r="B308" t="str">
            <v>TABELA</v>
          </cell>
          <cell r="C308" t="str">
            <v>SINAPI MAI/15 (DESONERADA)/PREFEITURA DE MARANGUAPE</v>
          </cell>
        </row>
        <row r="310">
          <cell r="B310" t="str">
            <v>Código</v>
          </cell>
          <cell r="C310" t="str">
            <v>Descrição</v>
          </cell>
          <cell r="D310" t="str">
            <v>Unidade</v>
          </cell>
          <cell r="E310" t="str">
            <v>Coeficiente</v>
          </cell>
          <cell r="F310" t="str">
            <v>Preço</v>
          </cell>
          <cell r="G310" t="str">
            <v>Total</v>
          </cell>
        </row>
        <row r="311">
          <cell r="B311" t="str">
            <v>MAO DE OBRA</v>
          </cell>
        </row>
        <row r="312">
          <cell r="B312" t="str">
            <v>COMPOSIÇÃO PMM-003</v>
          </cell>
          <cell r="C312" t="str">
            <v>Auxiliar de Eletricista com encargos complementares</v>
          </cell>
          <cell r="D312" t="str">
            <v>h</v>
          </cell>
          <cell r="E312">
            <v>7.56</v>
          </cell>
          <cell r="F312">
            <v>12.149999999999999</v>
          </cell>
          <cell r="G312">
            <v>91.85</v>
          </cell>
        </row>
        <row r="313">
          <cell r="B313" t="str">
            <v>COMPOSIÇÃO PMM-004</v>
          </cell>
          <cell r="C313" t="str">
            <v>Eletricista com encargos complementares</v>
          </cell>
          <cell r="D313" t="str">
            <v>h</v>
          </cell>
          <cell r="E313">
            <v>4.2</v>
          </cell>
          <cell r="F313">
            <v>15.620000000000001</v>
          </cell>
          <cell r="G313">
            <v>65.6</v>
          </cell>
        </row>
        <row r="315">
          <cell r="B315" t="str">
            <v>TOTAL MAO DE OBRA R$</v>
          </cell>
          <cell r="G315">
            <v>157.45</v>
          </cell>
        </row>
        <row r="316">
          <cell r="B316" t="str">
            <v>MATERIAIS</v>
          </cell>
        </row>
        <row r="319">
          <cell r="B319" t="str">
            <v>TOTAL MATERIAIS R$</v>
          </cell>
          <cell r="G319">
            <v>0</v>
          </cell>
        </row>
        <row r="320">
          <cell r="B320" t="str">
            <v>EQUIPAMENTOS (CUSTO HORÁRIO)</v>
          </cell>
        </row>
        <row r="321">
          <cell r="B321" t="str">
            <v>I0705</v>
          </cell>
          <cell r="C321" t="str">
            <v>CAMINHÃO COMERC. EQUIP. C/GUINDASTE (CHP)</v>
          </cell>
          <cell r="D321" t="str">
            <v>H</v>
          </cell>
          <cell r="E321">
            <v>1</v>
          </cell>
          <cell r="F321">
            <v>105.96</v>
          </cell>
          <cell r="G321">
            <v>105.96</v>
          </cell>
        </row>
        <row r="322">
          <cell r="B322" t="str">
            <v>TOTAL EQUIPAMENTOS (CUSTO HORÁRIO) R$</v>
          </cell>
          <cell r="G322">
            <v>105.96</v>
          </cell>
        </row>
        <row r="323">
          <cell r="B323" t="str">
            <v>SERVIÇOS</v>
          </cell>
        </row>
        <row r="327">
          <cell r="B327" t="str">
            <v>TOTAL SERVIÇOS R$</v>
          </cell>
          <cell r="G327">
            <v>0</v>
          </cell>
        </row>
        <row r="329">
          <cell r="F329" t="str">
            <v>TOTAL SIMPLES R$</v>
          </cell>
          <cell r="G329">
            <v>263.40999999999997</v>
          </cell>
        </row>
        <row r="330">
          <cell r="B330" t="str">
            <v>  OBS.: 1) ENCARGOS SOCIAIS DA MÃO DE OBRA HORISTA JÁ INCLUSO NO SEU  VALOR;</v>
          </cell>
          <cell r="F330" t="str">
            <v>BDI R$</v>
          </cell>
          <cell r="G330">
            <v>65.85</v>
          </cell>
        </row>
        <row r="331">
          <cell r="B331" t="str">
            <v>            2) ENCARGOS SOCIAIS DA MÃO DE OBRA HORISTA DE OPERAÇÃO DOS EQUIPAMENTOS JÁ INCLUSO NOS SEUS  VALORES.</v>
          </cell>
          <cell r="F331" t="str">
            <v>TOTAL GERAL C/ BDI R$</v>
          </cell>
          <cell r="G331">
            <v>329.26</v>
          </cell>
        </row>
        <row r="332">
          <cell r="F332" t="str">
            <v>TOTAL GERAL S/ BDI R$</v>
          </cell>
          <cell r="G332">
            <v>263.408</v>
          </cell>
        </row>
        <row r="334">
          <cell r="A334" t="str">
            <v>5.a</v>
          </cell>
          <cell r="C334" t="str">
            <v>Em dias úteis</v>
          </cell>
          <cell r="D334" t="str">
            <v>hh</v>
          </cell>
          <cell r="G334">
            <v>126.4</v>
          </cell>
        </row>
        <row r="335">
          <cell r="B335" t="str">
            <v>COMPOSIÇÃO</v>
          </cell>
          <cell r="C335" t="str">
            <v>Em dias úteis</v>
          </cell>
        </row>
        <row r="336">
          <cell r="B336" t="str">
            <v>UNIDADE</v>
          </cell>
          <cell r="C336" t="str">
            <v>hh</v>
          </cell>
        </row>
        <row r="337">
          <cell r="B337" t="str">
            <v>CÓDIGO</v>
          </cell>
          <cell r="C337" t="str">
            <v>5.a</v>
          </cell>
        </row>
        <row r="338">
          <cell r="B338" t="str">
            <v>AUTOR</v>
          </cell>
        </row>
        <row r="339">
          <cell r="B339" t="str">
            <v>ULT ATUAL</v>
          </cell>
          <cell r="C339" t="str">
            <v>18/06/2015 (SINAPI) E 11/2014 (PREFEITURA)</v>
          </cell>
        </row>
        <row r="340">
          <cell r="B340" t="str">
            <v>TABELA</v>
          </cell>
          <cell r="C340" t="str">
            <v>SINAPI MAI/15 (DESONERADA)/PREFEITURA DE MARANGUAPE</v>
          </cell>
        </row>
        <row r="342">
          <cell r="B342" t="str">
            <v>Código</v>
          </cell>
          <cell r="C342" t="str">
            <v>Descrição</v>
          </cell>
          <cell r="D342" t="str">
            <v>Unidade</v>
          </cell>
          <cell r="E342" t="str">
            <v>Coeficiente</v>
          </cell>
          <cell r="F342" t="str">
            <v>Preço</v>
          </cell>
          <cell r="G342" t="str">
            <v>Total</v>
          </cell>
        </row>
        <row r="343">
          <cell r="B343" t="str">
            <v>MAO DE OBRA</v>
          </cell>
        </row>
        <row r="344">
          <cell r="B344" t="str">
            <v>COMPOSIÇÃO PMM-003</v>
          </cell>
          <cell r="C344" t="str">
            <v>Auxiliar de Eletricista com encargos complementares</v>
          </cell>
          <cell r="D344" t="str">
            <v>h</v>
          </cell>
          <cell r="E344">
            <v>1</v>
          </cell>
          <cell r="F344">
            <v>12.149999999999999</v>
          </cell>
          <cell r="G344">
            <v>12.15</v>
          </cell>
        </row>
        <row r="345">
          <cell r="B345" t="str">
            <v>COMPOSIÇÃO PMM-004</v>
          </cell>
          <cell r="C345" t="str">
            <v>Eletricista com encargos complementares</v>
          </cell>
          <cell r="D345" t="str">
            <v>h</v>
          </cell>
          <cell r="E345">
            <v>1</v>
          </cell>
          <cell r="F345">
            <v>15.620000000000001</v>
          </cell>
          <cell r="G345">
            <v>15.62</v>
          </cell>
        </row>
        <row r="347">
          <cell r="B347" t="str">
            <v>TOTAL MAO DE OBRA R$</v>
          </cell>
          <cell r="G347">
            <v>27.77</v>
          </cell>
        </row>
        <row r="348">
          <cell r="B348" t="str">
            <v>MATERIAIS</v>
          </cell>
        </row>
        <row r="351">
          <cell r="B351" t="str">
            <v>TOTAL MATERIAIS R$</v>
          </cell>
          <cell r="G351">
            <v>0</v>
          </cell>
        </row>
        <row r="352">
          <cell r="B352" t="str">
            <v>EQUIPAMENTOS (CUSTO HORÁRIO)</v>
          </cell>
        </row>
        <row r="353">
          <cell r="B353" t="str">
            <v>COMPOSIÇÃO PMM-001</v>
          </cell>
          <cell r="C353" t="str">
            <v>VEÍCULO COM UM CESTO AÉREO SIMPLES ISOLADO COM ALCANCE ATÉ 13 METROS E PORTA ESCADA, MONTADO SOBRE CAMINHÃO DE CARROCERIA (CHP)</v>
          </cell>
          <cell r="D353" t="str">
            <v>CHP</v>
          </cell>
          <cell r="E353">
            <v>1</v>
          </cell>
          <cell r="F353">
            <v>98.63000000000001</v>
          </cell>
          <cell r="G353">
            <v>98.63</v>
          </cell>
        </row>
        <row r="354">
          <cell r="B354" t="str">
            <v>TOTAL EQUIPAMENTOS (CUSTO HORÁRIO) R$</v>
          </cell>
          <cell r="G354">
            <v>98.63</v>
          </cell>
        </row>
        <row r="355">
          <cell r="B355" t="str">
            <v>SERVIÇOS</v>
          </cell>
        </row>
        <row r="359">
          <cell r="B359" t="str">
            <v>TOTAL SERVIÇOS R$</v>
          </cell>
          <cell r="G359">
            <v>0</v>
          </cell>
        </row>
        <row r="361">
          <cell r="F361" t="str">
            <v>TOTAL SIMPLES R$</v>
          </cell>
          <cell r="G361">
            <v>126.39999999999999</v>
          </cell>
        </row>
        <row r="362">
          <cell r="B362" t="str">
            <v>  OBS.: 1) ENCARGOS SOCIAIS DA MÃO DE OBRA HORISTA JÁ INCLUSO NO SEU  VALOR;</v>
          </cell>
          <cell r="F362" t="str">
            <v>BDI R$</v>
          </cell>
          <cell r="G362">
            <v>31.6</v>
          </cell>
        </row>
        <row r="363">
          <cell r="F363" t="str">
            <v>TOTAL GERAL C/ BDI R$</v>
          </cell>
          <cell r="G363">
            <v>158</v>
          </cell>
        </row>
        <row r="364">
          <cell r="F364" t="str">
            <v>TOTAL GERAL S/ BDI R$</v>
          </cell>
          <cell r="G364">
            <v>126.4</v>
          </cell>
        </row>
        <row r="366">
          <cell r="A366" t="str">
            <v>5.b</v>
          </cell>
          <cell r="C366" t="str">
            <v>Aos sábados</v>
          </cell>
          <cell r="D366" t="str">
            <v>hh</v>
          </cell>
          <cell r="G366">
            <v>145.84</v>
          </cell>
        </row>
        <row r="367">
          <cell r="B367" t="str">
            <v>COMPOSIÇÃO</v>
          </cell>
          <cell r="C367" t="str">
            <v>Aos sábados</v>
          </cell>
        </row>
        <row r="368">
          <cell r="B368" t="str">
            <v>UNIDADE</v>
          </cell>
          <cell r="C368" t="str">
            <v>hh</v>
          </cell>
        </row>
        <row r="369">
          <cell r="B369" t="str">
            <v>CÓDIGO</v>
          </cell>
          <cell r="C369" t="str">
            <v>5.b</v>
          </cell>
        </row>
        <row r="370">
          <cell r="B370" t="str">
            <v>AUTOR</v>
          </cell>
        </row>
        <row r="371">
          <cell r="B371" t="str">
            <v>ULT ATUAL</v>
          </cell>
          <cell r="C371" t="str">
            <v>18/06/2015 (SINAPI) E 11/2014 (PREFEITURA)</v>
          </cell>
        </row>
        <row r="372">
          <cell r="B372" t="str">
            <v>TABELA</v>
          </cell>
          <cell r="C372" t="str">
            <v>SINAPI MAI/15 (DESONERADA)/PREFEITURA DE MARANGUAPE</v>
          </cell>
        </row>
        <row r="374">
          <cell r="B374" t="str">
            <v>Código</v>
          </cell>
          <cell r="C374" t="str">
            <v>Descrição</v>
          </cell>
          <cell r="D374" t="str">
            <v>Unidade</v>
          </cell>
          <cell r="E374" t="str">
            <v>Coeficiente</v>
          </cell>
          <cell r="F374" t="str">
            <v>Preço</v>
          </cell>
          <cell r="G374" t="str">
            <v>Total</v>
          </cell>
        </row>
        <row r="375">
          <cell r="B375" t="str">
            <v>MAO DE OBRA</v>
          </cell>
        </row>
        <row r="376">
          <cell r="B376" t="str">
            <v>COMPOSIÇÃO PMM-003</v>
          </cell>
          <cell r="C376" t="str">
            <v>Auxiliar de Eletricista com encargos complementares</v>
          </cell>
          <cell r="D376" t="str">
            <v>h</v>
          </cell>
          <cell r="E376">
            <v>1.7</v>
          </cell>
          <cell r="F376">
            <v>12.149999999999999</v>
          </cell>
          <cell r="G376">
            <v>20.66</v>
          </cell>
        </row>
        <row r="377">
          <cell r="B377" t="str">
            <v>COMPOSIÇÃO PMM-004</v>
          </cell>
          <cell r="C377" t="str">
            <v>Eletricista com encargos complementares</v>
          </cell>
          <cell r="D377" t="str">
            <v>h</v>
          </cell>
          <cell r="E377">
            <v>1.7</v>
          </cell>
          <cell r="F377">
            <v>15.620000000000001</v>
          </cell>
          <cell r="G377">
            <v>26.55</v>
          </cell>
        </row>
        <row r="379">
          <cell r="B379" t="str">
            <v>TOTAL MAO DE OBRA R$</v>
          </cell>
          <cell r="G379">
            <v>47.21</v>
          </cell>
        </row>
        <row r="380">
          <cell r="B380" t="str">
            <v>MATERIAIS</v>
          </cell>
        </row>
        <row r="383">
          <cell r="B383" t="str">
            <v>TOTAL MATERIAIS R$</v>
          </cell>
          <cell r="G383">
            <v>0</v>
          </cell>
        </row>
        <row r="384">
          <cell r="B384" t="str">
            <v>EQUIPAMENTOS (CUSTO HORÁRIO)</v>
          </cell>
        </row>
        <row r="385">
          <cell r="B385" t="str">
            <v>COMPOSIÇÃO PMM-001</v>
          </cell>
          <cell r="C385" t="str">
            <v>VEÍCULO COM UM CESTO AÉREO SIMPLES ISOLADO COM ALCANCE ATÉ 13 METROS E PORTA ESCADA, MONTADO SOBRE CAMINHÃO DE CARROCERIA (CHP)</v>
          </cell>
          <cell r="D385" t="str">
            <v>CHP</v>
          </cell>
          <cell r="E385">
            <v>1</v>
          </cell>
          <cell r="F385">
            <v>98.63000000000001</v>
          </cell>
          <cell r="G385">
            <v>98.63</v>
          </cell>
        </row>
        <row r="386">
          <cell r="B386" t="str">
            <v>TOTAL EQUIPAMENTOS (CUSTO HORÁRIO) R$</v>
          </cell>
          <cell r="G386">
            <v>98.63</v>
          </cell>
        </row>
        <row r="387">
          <cell r="B387" t="str">
            <v>SERVIÇOS</v>
          </cell>
        </row>
        <row r="391">
          <cell r="B391" t="str">
            <v>TOTAL SERVIÇOS R$</v>
          </cell>
          <cell r="G391">
            <v>0</v>
          </cell>
        </row>
        <row r="393">
          <cell r="F393" t="str">
            <v>TOTAL SIMPLES R$</v>
          </cell>
          <cell r="G393">
            <v>145.84</v>
          </cell>
        </row>
        <row r="394">
          <cell r="B394" t="str">
            <v>  OBS.: 1) ENCARGOS SOCIAIS DA MÃO DE OBRA HORISTA JÁ INCLUSO NO SEU  VALOR;</v>
          </cell>
          <cell r="F394" t="str">
            <v>BDI R$</v>
          </cell>
          <cell r="G394">
            <v>36.46</v>
          </cell>
        </row>
        <row r="395">
          <cell r="F395" t="str">
            <v>TOTAL GERAL C/ BDI R$</v>
          </cell>
          <cell r="G395">
            <v>182.3</v>
          </cell>
        </row>
        <row r="396">
          <cell r="F396" t="str">
            <v>TOTAL GERAL S/ BDI R$</v>
          </cell>
          <cell r="G396">
            <v>145.84</v>
          </cell>
        </row>
        <row r="398">
          <cell r="A398" t="str">
            <v>5.c</v>
          </cell>
          <cell r="C398" t="str">
            <v>Aos domingos e feriados</v>
          </cell>
          <cell r="D398" t="str">
            <v>hh</v>
          </cell>
          <cell r="G398">
            <v>156.952</v>
          </cell>
        </row>
        <row r="399">
          <cell r="B399" t="str">
            <v>COMPOSIÇÃO</v>
          </cell>
          <cell r="C399" t="str">
            <v>Aos domingos e feriados</v>
          </cell>
        </row>
        <row r="400">
          <cell r="B400" t="str">
            <v>UNIDADE</v>
          </cell>
          <cell r="C400" t="str">
            <v>hh</v>
          </cell>
        </row>
        <row r="401">
          <cell r="B401" t="str">
            <v>CÓDIGO</v>
          </cell>
          <cell r="C401" t="str">
            <v>5.c</v>
          </cell>
        </row>
        <row r="402">
          <cell r="B402" t="str">
            <v>AUTOR</v>
          </cell>
        </row>
        <row r="403">
          <cell r="B403" t="str">
            <v>ULT ATUAL</v>
          </cell>
          <cell r="C403" t="str">
            <v>18/06/2015 (SINAPI) E 11/2014 (PREFEITURA)</v>
          </cell>
        </row>
        <row r="404">
          <cell r="B404" t="str">
            <v>TABELA</v>
          </cell>
          <cell r="C404" t="str">
            <v>SINAPI MAI/15 (DESONERADA)/PREFEITURA DE MARANGUAPE</v>
          </cell>
        </row>
        <row r="406">
          <cell r="B406" t="str">
            <v>Código</v>
          </cell>
          <cell r="C406" t="str">
            <v>Descrição</v>
          </cell>
          <cell r="D406" t="str">
            <v>Unidade</v>
          </cell>
          <cell r="E406" t="str">
            <v>Coeficiente</v>
          </cell>
          <cell r="F406" t="str">
            <v>Preço</v>
          </cell>
          <cell r="G406" t="str">
            <v>Total</v>
          </cell>
        </row>
        <row r="407">
          <cell r="B407" t="str">
            <v>MAO DE OBRA</v>
          </cell>
        </row>
        <row r="408">
          <cell r="B408" t="str">
            <v>COMPOSIÇÃO PMM-003</v>
          </cell>
          <cell r="C408" t="str">
            <v>Auxiliar de Eletricista com encargos complementares</v>
          </cell>
          <cell r="D408" t="str">
            <v>h</v>
          </cell>
          <cell r="E408">
            <v>2.1</v>
          </cell>
          <cell r="F408">
            <v>12.149999999999999</v>
          </cell>
          <cell r="G408">
            <v>25.52</v>
          </cell>
        </row>
        <row r="409">
          <cell r="B409" t="str">
            <v>COMPOSIÇÃO PMM-004</v>
          </cell>
          <cell r="C409" t="str">
            <v>Eletricista com encargos complementares</v>
          </cell>
          <cell r="D409" t="str">
            <v>h</v>
          </cell>
          <cell r="E409">
            <v>2.1</v>
          </cell>
          <cell r="F409">
            <v>15.620000000000001</v>
          </cell>
          <cell r="G409">
            <v>32.8</v>
          </cell>
        </row>
        <row r="411">
          <cell r="B411" t="str">
            <v>TOTAL MAO DE OBRA R$</v>
          </cell>
          <cell r="G411">
            <v>58.32</v>
          </cell>
        </row>
        <row r="412">
          <cell r="B412" t="str">
            <v>MATERIAIS</v>
          </cell>
        </row>
        <row r="415">
          <cell r="B415" t="str">
            <v>TOTAL MATERIAIS R$</v>
          </cell>
          <cell r="G415">
            <v>0</v>
          </cell>
        </row>
        <row r="416">
          <cell r="B416" t="str">
            <v>EQUIPAMENTOS (CUSTO HORÁRIO)</v>
          </cell>
        </row>
        <row r="417">
          <cell r="B417" t="str">
            <v>COMPOSIÇÃO PMM-001</v>
          </cell>
          <cell r="C417" t="str">
            <v>VEÍCULO COM UM CESTO AÉREO SIMPLES ISOLADO COM ALCANCE ATÉ 13 METROS E PORTA ESCADA, MONTADO SOBRE CAMINHÃO DE CARROCERIA (CHP)</v>
          </cell>
          <cell r="D417" t="str">
            <v>CHP</v>
          </cell>
          <cell r="E417">
            <v>1</v>
          </cell>
          <cell r="F417">
            <v>98.63000000000001</v>
          </cell>
          <cell r="G417">
            <v>98.63</v>
          </cell>
        </row>
        <row r="418">
          <cell r="B418" t="str">
            <v>TOTAL EQUIPAMENTOS (CUSTO HORÁRIO) R$</v>
          </cell>
          <cell r="G418">
            <v>98.63</v>
          </cell>
        </row>
        <row r="419">
          <cell r="B419" t="str">
            <v>SERVIÇOS</v>
          </cell>
        </row>
        <row r="423">
          <cell r="B423" t="str">
            <v>TOTAL SERVIÇOS R$</v>
          </cell>
          <cell r="G423">
            <v>0</v>
          </cell>
        </row>
        <row r="425">
          <cell r="F425" t="str">
            <v>TOTAL SIMPLES R$</v>
          </cell>
          <cell r="G425">
            <v>156.95</v>
          </cell>
        </row>
        <row r="426">
          <cell r="B426" t="str">
            <v>  OBS.: 1) ENCARGOS SOCIAIS DA MÃO DE OBRA HORISTA JÁ INCLUSO NO SEU  VALOR;</v>
          </cell>
          <cell r="F426" t="str">
            <v>BDI R$</v>
          </cell>
          <cell r="G426">
            <v>39.24</v>
          </cell>
        </row>
        <row r="427">
          <cell r="F427" t="str">
            <v>TOTAL GERAL C/ BDI R$</v>
          </cell>
          <cell r="G427">
            <v>196.19</v>
          </cell>
        </row>
        <row r="428">
          <cell r="F428" t="str">
            <v>TOTAL GERAL S/ BDI R$</v>
          </cell>
          <cell r="G428">
            <v>156.952</v>
          </cell>
        </row>
        <row r="430">
          <cell r="A430" t="str">
            <v>6.a</v>
          </cell>
          <cell r="C430" t="str">
            <v>Em dias úteis</v>
          </cell>
          <cell r="D430" t="str">
            <v>hh</v>
          </cell>
          <cell r="G430">
            <v>131.952</v>
          </cell>
        </row>
        <row r="431">
          <cell r="B431" t="str">
            <v>COMPOSIÇÃO</v>
          </cell>
          <cell r="C431" t="str">
            <v>Em dias úteis</v>
          </cell>
        </row>
        <row r="432">
          <cell r="B432" t="str">
            <v>UNIDADE</v>
          </cell>
          <cell r="C432" t="str">
            <v>hh</v>
          </cell>
        </row>
        <row r="433">
          <cell r="B433" t="str">
            <v>CÓDIGO</v>
          </cell>
          <cell r="C433" t="str">
            <v>6.a</v>
          </cell>
        </row>
        <row r="434">
          <cell r="B434" t="str">
            <v>AUTOR</v>
          </cell>
        </row>
        <row r="435">
          <cell r="B435" t="str">
            <v>ULT ATUAL</v>
          </cell>
          <cell r="C435" t="str">
            <v>18/06/2015 (SINAPI) E 11/2014 (PREFEITURA)</v>
          </cell>
        </row>
        <row r="436">
          <cell r="B436" t="str">
            <v>TABELA</v>
          </cell>
          <cell r="C436" t="str">
            <v>SINAPI MAI/15 (DESONERADA)/PREFEITURA DE MARANGUAPE</v>
          </cell>
        </row>
        <row r="438">
          <cell r="B438" t="str">
            <v>Código</v>
          </cell>
          <cell r="C438" t="str">
            <v>Descrição</v>
          </cell>
          <cell r="D438" t="str">
            <v>Unidade</v>
          </cell>
          <cell r="E438" t="str">
            <v>Coeficiente</v>
          </cell>
          <cell r="F438" t="str">
            <v>Preço</v>
          </cell>
          <cell r="G438" t="str">
            <v>Total</v>
          </cell>
        </row>
        <row r="439">
          <cell r="B439" t="str">
            <v>MAO DE OBRA</v>
          </cell>
        </row>
        <row r="440">
          <cell r="B440" t="str">
            <v>COMPOSIÇÃO PMM-003</v>
          </cell>
          <cell r="C440" t="str">
            <v>Auxiliar de Eletricista com encargos complementares</v>
          </cell>
          <cell r="D440" t="str">
            <v>h</v>
          </cell>
          <cell r="E440">
            <v>1.2</v>
          </cell>
          <cell r="F440">
            <v>12.149999999999999</v>
          </cell>
          <cell r="G440">
            <v>14.58</v>
          </cell>
        </row>
        <row r="441">
          <cell r="B441" t="str">
            <v>COMPOSIÇÃO PMM-004</v>
          </cell>
          <cell r="C441" t="str">
            <v>Eletricista com encargos complementares</v>
          </cell>
          <cell r="D441" t="str">
            <v>h</v>
          </cell>
          <cell r="E441">
            <v>1.2</v>
          </cell>
          <cell r="F441">
            <v>15.620000000000001</v>
          </cell>
          <cell r="G441">
            <v>18.74</v>
          </cell>
        </row>
        <row r="443">
          <cell r="B443" t="str">
            <v>TOTAL MAO DE OBRA R$</v>
          </cell>
          <cell r="G443">
            <v>33.32</v>
          </cell>
        </row>
        <row r="444">
          <cell r="B444" t="str">
            <v>MATERIAIS</v>
          </cell>
        </row>
        <row r="447">
          <cell r="B447" t="str">
            <v>TOTAL MATERIAIS R$</v>
          </cell>
          <cell r="G447">
            <v>0</v>
          </cell>
        </row>
        <row r="448">
          <cell r="B448" t="str">
            <v>EQUIPAMENTOS (CUSTO HORÁRIO)</v>
          </cell>
        </row>
        <row r="449">
          <cell r="B449" t="str">
            <v>COMPOSIÇÃO PMM-001</v>
          </cell>
          <cell r="C449" t="str">
            <v>VEÍCULO COM UM CESTO AÉREO SIMPLES ISOLADO COM ALCANCE ATÉ 13 METROS E PORTA ESCADA, MONTADO SOBRE CAMINHÃO DE CARROCERIA (CHP)</v>
          </cell>
          <cell r="D449" t="str">
            <v>CHP</v>
          </cell>
          <cell r="E449">
            <v>1</v>
          </cell>
          <cell r="F449">
            <v>98.63000000000001</v>
          </cell>
          <cell r="G449">
            <v>98.63</v>
          </cell>
        </row>
        <row r="450">
          <cell r="B450" t="str">
            <v>TOTAL EQUIPAMENTOS (CUSTO HORÁRIO) R$</v>
          </cell>
          <cell r="G450">
            <v>98.63</v>
          </cell>
        </row>
        <row r="451">
          <cell r="B451" t="str">
            <v>SERVIÇOS</v>
          </cell>
        </row>
        <row r="455">
          <cell r="B455" t="str">
            <v>TOTAL SERVIÇOS R$</v>
          </cell>
          <cell r="G455">
            <v>0</v>
          </cell>
        </row>
        <row r="457">
          <cell r="F457" t="str">
            <v>TOTAL SIMPLES R$</v>
          </cell>
          <cell r="G457">
            <v>131.95</v>
          </cell>
        </row>
        <row r="458">
          <cell r="B458" t="str">
            <v>  OBS.: 1) ENCARGOS SOCIAIS DA MÃO DE OBRA HORISTA JÁ INCLUSO NO SEU  VALOR;</v>
          </cell>
          <cell r="F458" t="str">
            <v>BDI R$</v>
          </cell>
          <cell r="G458">
            <v>32.99</v>
          </cell>
        </row>
        <row r="459">
          <cell r="F459" t="str">
            <v>TOTAL GERAL C/ BDI R$</v>
          </cell>
          <cell r="G459">
            <v>164.94</v>
          </cell>
        </row>
        <row r="460">
          <cell r="F460" t="str">
            <v>TOTAL GERAL S/ BDI R$</v>
          </cell>
          <cell r="G460">
            <v>131.952</v>
          </cell>
        </row>
        <row r="462">
          <cell r="A462" t="str">
            <v>6.b</v>
          </cell>
          <cell r="C462" t="str">
            <v>Aos sábados</v>
          </cell>
          <cell r="D462" t="str">
            <v>hh</v>
          </cell>
          <cell r="G462">
            <v>155.28</v>
          </cell>
        </row>
        <row r="463">
          <cell r="B463" t="str">
            <v>COMPOSIÇÃO</v>
          </cell>
          <cell r="C463" t="str">
            <v>Aos sábados</v>
          </cell>
        </row>
        <row r="464">
          <cell r="B464" t="str">
            <v>UNIDADE</v>
          </cell>
          <cell r="C464" t="str">
            <v>hh</v>
          </cell>
        </row>
        <row r="465">
          <cell r="B465" t="str">
            <v>CÓDIGO</v>
          </cell>
          <cell r="C465" t="str">
            <v>6.b</v>
          </cell>
        </row>
        <row r="466">
          <cell r="B466" t="str">
            <v>AUTOR</v>
          </cell>
        </row>
        <row r="467">
          <cell r="B467" t="str">
            <v>ULT ATUAL</v>
          </cell>
          <cell r="C467" t="str">
            <v>18/06/2015 (SINAPI) E 11/2014 (PREFEITURA)</v>
          </cell>
        </row>
        <row r="468">
          <cell r="B468" t="str">
            <v>TABELA</v>
          </cell>
          <cell r="C468" t="str">
            <v>SINAPI MAI/15 (DESONERADA)/PREFEITURA DE MARANGUAPE</v>
          </cell>
        </row>
        <row r="470">
          <cell r="B470" t="str">
            <v>Código</v>
          </cell>
          <cell r="C470" t="str">
            <v>Descrição</v>
          </cell>
          <cell r="D470" t="str">
            <v>Unidade</v>
          </cell>
          <cell r="E470" t="str">
            <v>Coeficiente</v>
          </cell>
          <cell r="F470" t="str">
            <v>Preço</v>
          </cell>
          <cell r="G470" t="str">
            <v>Total</v>
          </cell>
        </row>
        <row r="471">
          <cell r="B471" t="str">
            <v>MAO DE OBRA</v>
          </cell>
        </row>
        <row r="472">
          <cell r="B472" t="str">
            <v>COMPOSIÇÃO PMM-003</v>
          </cell>
          <cell r="C472" t="str">
            <v>Auxiliar de Eletricista com encargos complementares</v>
          </cell>
          <cell r="D472" t="str">
            <v>h</v>
          </cell>
          <cell r="E472">
            <v>2.04</v>
          </cell>
          <cell r="F472">
            <v>12.149999999999999</v>
          </cell>
          <cell r="G472">
            <v>24.79</v>
          </cell>
        </row>
        <row r="473">
          <cell r="B473" t="str">
            <v>COMPOSIÇÃO PMM-004</v>
          </cell>
          <cell r="C473" t="str">
            <v>Eletricista com encargos complementares</v>
          </cell>
          <cell r="D473" t="str">
            <v>h</v>
          </cell>
          <cell r="E473">
            <v>2.04</v>
          </cell>
          <cell r="F473">
            <v>15.620000000000001</v>
          </cell>
          <cell r="G473">
            <v>31.86</v>
          </cell>
        </row>
        <row r="475">
          <cell r="B475" t="str">
            <v>TOTAL MAO DE OBRA R$</v>
          </cell>
          <cell r="G475">
            <v>56.65</v>
          </cell>
        </row>
        <row r="476">
          <cell r="B476" t="str">
            <v>MATERIAIS</v>
          </cell>
        </row>
        <row r="479">
          <cell r="B479" t="str">
            <v>TOTAL MATERIAIS R$</v>
          </cell>
          <cell r="G479">
            <v>0</v>
          </cell>
        </row>
        <row r="480">
          <cell r="B480" t="str">
            <v>EQUIPAMENTOS (CUSTO HORÁRIO)</v>
          </cell>
        </row>
        <row r="481">
          <cell r="B481" t="str">
            <v>COMPOSIÇÃO PMM-001</v>
          </cell>
          <cell r="C481" t="str">
            <v>VEÍCULO COM UM CESTO AÉREO SIMPLES ISOLADO COM ALCANCE ATÉ 13 METROS E PORTA ESCADA, MONTADO SOBRE CAMINHÃO DE CARROCERIA (CHP)</v>
          </cell>
          <cell r="D481" t="str">
            <v>CHP</v>
          </cell>
          <cell r="E481">
            <v>1</v>
          </cell>
          <cell r="F481">
            <v>98.63000000000001</v>
          </cell>
          <cell r="G481">
            <v>98.63</v>
          </cell>
        </row>
        <row r="482">
          <cell r="B482" t="str">
            <v>TOTAL EQUIPAMENTOS (CUSTO HORÁRIO) R$</v>
          </cell>
          <cell r="G482">
            <v>98.63</v>
          </cell>
        </row>
        <row r="483">
          <cell r="B483" t="str">
            <v>SERVIÇOS</v>
          </cell>
        </row>
        <row r="487">
          <cell r="B487" t="str">
            <v>TOTAL SERVIÇOS R$</v>
          </cell>
          <cell r="G487">
            <v>0</v>
          </cell>
        </row>
        <row r="489">
          <cell r="F489" t="str">
            <v>TOTAL SIMPLES R$</v>
          </cell>
          <cell r="G489">
            <v>155.28</v>
          </cell>
        </row>
        <row r="490">
          <cell r="B490" t="str">
            <v>  OBS.: 1) ENCARGOS SOCIAIS DA MÃO DE OBRA HORISTA JÁ INCLUSO NO SEU  VALOR;</v>
          </cell>
          <cell r="F490" t="str">
            <v>BDI R$</v>
          </cell>
          <cell r="G490">
            <v>38.82</v>
          </cell>
        </row>
        <row r="491">
          <cell r="F491" t="str">
            <v>TOTAL GERAL C/ BDI R$</v>
          </cell>
          <cell r="G491">
            <v>194.1</v>
          </cell>
        </row>
        <row r="492">
          <cell r="F492" t="str">
            <v>TOTAL GERAL S/ BDI R$</v>
          </cell>
          <cell r="G492">
            <v>155.28</v>
          </cell>
        </row>
        <row r="494">
          <cell r="A494" t="str">
            <v>6.c</v>
          </cell>
          <cell r="C494" t="str">
            <v>Aos domingos e feriados</v>
          </cell>
          <cell r="D494" t="str">
            <v>hh</v>
          </cell>
          <cell r="G494">
            <v>168.608</v>
          </cell>
        </row>
        <row r="495">
          <cell r="B495" t="str">
            <v>COMPOSIÇÃO</v>
          </cell>
          <cell r="C495" t="str">
            <v>Aos domingos e feriados</v>
          </cell>
        </row>
        <row r="496">
          <cell r="B496" t="str">
            <v>UNIDADE</v>
          </cell>
          <cell r="C496" t="str">
            <v>hh</v>
          </cell>
        </row>
        <row r="497">
          <cell r="B497" t="str">
            <v>CÓDIGO</v>
          </cell>
          <cell r="C497" t="str">
            <v>6.c</v>
          </cell>
        </row>
        <row r="498">
          <cell r="B498" t="str">
            <v>AUTOR</v>
          </cell>
        </row>
        <row r="499">
          <cell r="B499" t="str">
            <v>ULT ATUAL</v>
          </cell>
          <cell r="C499" t="str">
            <v>18/06/2015 (SINAPI) E 11/2014 (PREFEITURA)</v>
          </cell>
        </row>
        <row r="500">
          <cell r="B500" t="str">
            <v>TABELA</v>
          </cell>
          <cell r="C500" t="str">
            <v>SINAPI MAI/15 (DESONERADA)/PREFEITURA DE MARANGUAPE</v>
          </cell>
        </row>
        <row r="502">
          <cell r="B502" t="str">
            <v>Código</v>
          </cell>
          <cell r="C502" t="str">
            <v>Descrição</v>
          </cell>
          <cell r="D502" t="str">
            <v>Unidade</v>
          </cell>
          <cell r="E502" t="str">
            <v>Coeficiente</v>
          </cell>
          <cell r="F502" t="str">
            <v>Preço</v>
          </cell>
          <cell r="G502" t="str">
            <v>Total</v>
          </cell>
        </row>
        <row r="503">
          <cell r="B503" t="str">
            <v>MAO DE OBRA</v>
          </cell>
        </row>
        <row r="504">
          <cell r="B504" t="str">
            <v>COMPOSIÇÃO PMM-003</v>
          </cell>
          <cell r="C504" t="str">
            <v>Auxiliar de Eletricista com encargos complementares</v>
          </cell>
          <cell r="D504" t="str">
            <v>h</v>
          </cell>
          <cell r="E504">
            <v>2.52</v>
          </cell>
          <cell r="F504">
            <v>12.149999999999999</v>
          </cell>
          <cell r="G504">
            <v>30.62</v>
          </cell>
        </row>
        <row r="505">
          <cell r="B505" t="str">
            <v>COMPOSIÇÃO PMM-004</v>
          </cell>
          <cell r="C505" t="str">
            <v>Eletricista com encargos complementares</v>
          </cell>
          <cell r="D505" t="str">
            <v>h</v>
          </cell>
          <cell r="E505">
            <v>2.52</v>
          </cell>
          <cell r="F505">
            <v>15.620000000000001</v>
          </cell>
          <cell r="G505">
            <v>39.36</v>
          </cell>
        </row>
        <row r="507">
          <cell r="B507" t="str">
            <v>TOTAL MAO DE OBRA R$</v>
          </cell>
          <cell r="G507">
            <v>69.98</v>
          </cell>
        </row>
        <row r="508">
          <cell r="B508" t="str">
            <v>MATERIAIS</v>
          </cell>
        </row>
        <row r="511">
          <cell r="B511" t="str">
            <v>TOTAL MATERIAIS R$</v>
          </cell>
          <cell r="G511">
            <v>0</v>
          </cell>
        </row>
        <row r="512">
          <cell r="B512" t="str">
            <v>EQUIPAMENTOS (CUSTO HORÁRIO)</v>
          </cell>
        </row>
        <row r="513">
          <cell r="B513" t="str">
            <v>COMPOSIÇÃO PMM-001</v>
          </cell>
          <cell r="C513" t="str">
            <v>VEÍCULO COM UM CESTO AÉREO SIMPLES ISOLADO COM ALCANCE ATÉ 13 METROS E PORTA ESCADA, MONTADO SOBRE CAMINHÃO DE CARROCERIA (CHP)</v>
          </cell>
          <cell r="D513" t="str">
            <v>CHP</v>
          </cell>
          <cell r="E513">
            <v>1</v>
          </cell>
          <cell r="F513">
            <v>98.63000000000001</v>
          </cell>
          <cell r="G513">
            <v>98.63</v>
          </cell>
        </row>
        <row r="514">
          <cell r="B514" t="str">
            <v>TOTAL EQUIPAMENTOS (CUSTO HORÁRIO) R$</v>
          </cell>
          <cell r="G514">
            <v>98.63</v>
          </cell>
        </row>
        <row r="515">
          <cell r="B515" t="str">
            <v>SERVIÇOS</v>
          </cell>
        </row>
        <row r="519">
          <cell r="B519" t="str">
            <v>TOTAL SERVIÇOS R$</v>
          </cell>
          <cell r="G519">
            <v>0</v>
          </cell>
        </row>
        <row r="521">
          <cell r="F521" t="str">
            <v>TOTAL SIMPLES R$</v>
          </cell>
          <cell r="G521">
            <v>168.61</v>
          </cell>
        </row>
        <row r="522">
          <cell r="B522" t="str">
            <v>  OBS.: 1) ENCARGOS SOCIAIS DA MÃO DE OBRA HORISTA JÁ INCLUSO NO SEU  VALOR;</v>
          </cell>
          <cell r="F522" t="str">
            <v>BDI R$</v>
          </cell>
          <cell r="G522">
            <v>42.15</v>
          </cell>
        </row>
        <row r="523">
          <cell r="F523" t="str">
            <v>TOTAL GERAL C/ BDI R$</v>
          </cell>
          <cell r="G523">
            <v>210.76</v>
          </cell>
        </row>
        <row r="524">
          <cell r="F524" t="str">
            <v>TOTAL GERAL S/ BDI R$</v>
          </cell>
          <cell r="G524">
            <v>168.608</v>
          </cell>
        </row>
        <row r="526">
          <cell r="A526" t="str">
            <v>7.a</v>
          </cell>
          <cell r="C526" t="str">
            <v>braço de 1000mm (incluindo ferragens)</v>
          </cell>
          <cell r="D526" t="str">
            <v>un</v>
          </cell>
          <cell r="G526">
            <v>122.208</v>
          </cell>
        </row>
        <row r="527">
          <cell r="B527" t="str">
            <v>COMPOSIÇÃO</v>
          </cell>
          <cell r="C527" t="str">
            <v>braço de 1000mm (incluindo ferragens)</v>
          </cell>
        </row>
        <row r="528">
          <cell r="B528" t="str">
            <v>UNIDADE</v>
          </cell>
          <cell r="C528" t="str">
            <v>un</v>
          </cell>
        </row>
        <row r="529">
          <cell r="B529" t="str">
            <v>CÓDIGO</v>
          </cell>
          <cell r="C529" t="str">
            <v>7.a</v>
          </cell>
        </row>
        <row r="530">
          <cell r="B530" t="str">
            <v>AUTOR</v>
          </cell>
        </row>
        <row r="531">
          <cell r="B531" t="str">
            <v>ULT ATUAL</v>
          </cell>
          <cell r="C531" t="str">
            <v>18/06/2015 (SINAPI) E 11/2014 (PREFEITURA)</v>
          </cell>
        </row>
        <row r="532">
          <cell r="B532" t="str">
            <v>TABELA</v>
          </cell>
          <cell r="C532" t="str">
            <v>SINAPI MAI/15 (DESONERADA)/PREFEITURA DE MARANGUAPE</v>
          </cell>
        </row>
        <row r="534">
          <cell r="B534" t="str">
            <v>Código</v>
          </cell>
          <cell r="C534" t="str">
            <v>Descrição</v>
          </cell>
          <cell r="D534" t="str">
            <v>Unidade</v>
          </cell>
          <cell r="E534" t="str">
            <v>Coeficiente</v>
          </cell>
          <cell r="F534" t="str">
            <v>Preço</v>
          </cell>
          <cell r="G534" t="str">
            <v>Total</v>
          </cell>
        </row>
        <row r="535">
          <cell r="B535" t="str">
            <v>MAO DE OBRA</v>
          </cell>
        </row>
        <row r="536">
          <cell r="B536" t="str">
            <v>COMPOSIÇÃO PMM-003</v>
          </cell>
          <cell r="C536" t="str">
            <v>Auxiliar de Eletricista com encargos complementares</v>
          </cell>
          <cell r="D536" t="str">
            <v>h</v>
          </cell>
          <cell r="E536">
            <v>0.33</v>
          </cell>
          <cell r="F536">
            <v>12.149999999999999</v>
          </cell>
          <cell r="G536">
            <v>4.01</v>
          </cell>
        </row>
        <row r="537">
          <cell r="B537" t="str">
            <v>COMPOSIÇÃO PMM-004</v>
          </cell>
          <cell r="C537" t="str">
            <v>Eletricista com encargos complementares</v>
          </cell>
          <cell r="D537" t="str">
            <v>h</v>
          </cell>
          <cell r="E537">
            <v>0.33</v>
          </cell>
          <cell r="F537">
            <v>15.620000000000001</v>
          </cell>
          <cell r="G537">
            <v>5.15</v>
          </cell>
        </row>
        <row r="539">
          <cell r="B539" t="str">
            <v>TOTAL MAO DE OBRA R$</v>
          </cell>
          <cell r="G539">
            <v>9.16</v>
          </cell>
        </row>
        <row r="540">
          <cell r="B540" t="str">
            <v>MATERIAIS</v>
          </cell>
        </row>
        <row r="541">
          <cell r="B541" t="str">
            <v>I8070</v>
          </cell>
          <cell r="C541" t="str">
            <v>ARRUELA QUADRADA 50 x 3mm COM FURO DE 15mm</v>
          </cell>
          <cell r="D541" t="str">
            <v>UN</v>
          </cell>
          <cell r="E541">
            <v>4</v>
          </cell>
          <cell r="F541">
            <v>0.72</v>
          </cell>
          <cell r="G541">
            <v>2.88</v>
          </cell>
        </row>
        <row r="542">
          <cell r="B542" t="str">
            <v>I8071</v>
          </cell>
          <cell r="C542" t="str">
            <v>ARRUELA REDONDA 32 x 3mm COM FURO DE 18mm</v>
          </cell>
          <cell r="D542" t="str">
            <v>UN</v>
          </cell>
          <cell r="E542">
            <v>4</v>
          </cell>
          <cell r="F542">
            <v>0.49</v>
          </cell>
          <cell r="G542">
            <v>1.96</v>
          </cell>
        </row>
        <row r="543">
          <cell r="B543" t="str">
            <v>COT0004</v>
          </cell>
          <cell r="C543" t="str">
            <v>BRAÇO PARA ILUMINAÇÃO PÚBLICA 1000MM</v>
          </cell>
          <cell r="D543" t="str">
            <v>UN</v>
          </cell>
          <cell r="E543">
            <v>1</v>
          </cell>
          <cell r="F543">
            <v>62.1</v>
          </cell>
          <cell r="G543">
            <v>62.1</v>
          </cell>
        </row>
        <row r="544">
          <cell r="B544" t="str">
            <v>I8079</v>
          </cell>
          <cell r="C544" t="str">
            <v>PARAFUSO CABEÇA QUADRADA M16 x 2 C-350, R-220</v>
          </cell>
          <cell r="D544" t="str">
            <v>UN</v>
          </cell>
          <cell r="E544">
            <v>2</v>
          </cell>
          <cell r="F544">
            <v>6.78</v>
          </cell>
          <cell r="G544">
            <v>13.56</v>
          </cell>
        </row>
        <row r="547">
          <cell r="B547" t="str">
            <v>TOTAL MATERIAIS R$</v>
          </cell>
          <cell r="G547">
            <v>80.5</v>
          </cell>
        </row>
        <row r="548">
          <cell r="B548" t="str">
            <v>EQUIPAMENTOS (CUSTO HORÁRIO)</v>
          </cell>
        </row>
        <row r="549">
          <cell r="B549" t="str">
            <v>COMPOSIÇÃO PMM-001</v>
          </cell>
          <cell r="C549" t="str">
            <v>VEÍCULO COM UM CESTO AÉREO SIMPLES ISOLADO COM ALCANCE ATÉ 13 METROS E PORTA ESCADA, MONTADO SOBRE CAMINHÃO DE CARROCERIA (CHP)</v>
          </cell>
          <cell r="D549" t="str">
            <v>CHP</v>
          </cell>
          <cell r="E549">
            <v>0.33</v>
          </cell>
          <cell r="F549">
            <v>98.63000000000001</v>
          </cell>
          <cell r="G549">
            <v>32.55</v>
          </cell>
        </row>
        <row r="550">
          <cell r="B550" t="str">
            <v>TOTAL EQUIPAMENTOS (CUSTO HORÁRIO) R$</v>
          </cell>
          <cell r="G550">
            <v>32.55</v>
          </cell>
        </row>
        <row r="551">
          <cell r="B551" t="str">
            <v>SERVIÇOS</v>
          </cell>
        </row>
        <row r="555">
          <cell r="B555" t="str">
            <v>TOTAL SERVIÇOS R$</v>
          </cell>
          <cell r="G555">
            <v>0</v>
          </cell>
        </row>
        <row r="557">
          <cell r="F557" t="str">
            <v>TOTAL SIMPLES R$</v>
          </cell>
          <cell r="G557">
            <v>122.21</v>
          </cell>
        </row>
        <row r="558">
          <cell r="B558" t="str">
            <v>  OBS.: 1) ENCARGOS SOCIAIS DA MÃO DE OBRA HORISTA JÁ INCLUSO NO SEU  VALOR;</v>
          </cell>
          <cell r="F558" t="str">
            <v>BDI R$</v>
          </cell>
          <cell r="G558">
            <v>30.55</v>
          </cell>
        </row>
        <row r="559">
          <cell r="F559" t="str">
            <v>TOTAL GERAL C/ BDI R$</v>
          </cell>
          <cell r="G559">
            <v>152.76</v>
          </cell>
        </row>
        <row r="560">
          <cell r="F560" t="str">
            <v>TOTAL GERAL S/ BDI R$</v>
          </cell>
          <cell r="G560">
            <v>122.208</v>
          </cell>
        </row>
        <row r="562">
          <cell r="A562" t="str">
            <v>7.b</v>
          </cell>
          <cell r="C562" t="str">
            <v>braço de 2000mm (incluindo ferragens)</v>
          </cell>
          <cell r="D562" t="str">
            <v>un</v>
          </cell>
          <cell r="G562">
            <v>146.64000000000001</v>
          </cell>
        </row>
        <row r="563">
          <cell r="B563" t="str">
            <v>COMPOSIÇÃO</v>
          </cell>
          <cell r="C563" t="str">
            <v>braço de 2000mm (incluindo ferragens)</v>
          </cell>
        </row>
        <row r="564">
          <cell r="B564" t="str">
            <v>UNIDADE</v>
          </cell>
          <cell r="C564" t="str">
            <v>un</v>
          </cell>
        </row>
        <row r="565">
          <cell r="B565" t="str">
            <v>CÓDIGO</v>
          </cell>
          <cell r="C565" t="str">
            <v>7.b</v>
          </cell>
        </row>
        <row r="566">
          <cell r="B566" t="str">
            <v>AUTOR</v>
          </cell>
        </row>
        <row r="567">
          <cell r="B567" t="str">
            <v>ULT ATUAL</v>
          </cell>
          <cell r="C567" t="str">
            <v>18/06/2015 (SINAPI) E 11/2014 (PREFEITURA)</v>
          </cell>
        </row>
        <row r="568">
          <cell r="B568" t="str">
            <v>TABELA</v>
          </cell>
          <cell r="C568" t="str">
            <v>SINAPI MAI/15 (DESONERADA)/PREFEITURA DE MARANGUAPE</v>
          </cell>
        </row>
        <row r="570">
          <cell r="B570" t="str">
            <v>Código</v>
          </cell>
          <cell r="C570" t="str">
            <v>Descrição</v>
          </cell>
          <cell r="D570" t="str">
            <v>Unidade</v>
          </cell>
          <cell r="E570" t="str">
            <v>Coeficiente</v>
          </cell>
          <cell r="F570" t="str">
            <v>Preço</v>
          </cell>
          <cell r="G570" t="str">
            <v>Total</v>
          </cell>
        </row>
        <row r="571">
          <cell r="B571" t="str">
            <v>MAO DE OBRA</v>
          </cell>
        </row>
        <row r="572">
          <cell r="B572" t="str">
            <v>COMPOSIÇÃO PMM-003</v>
          </cell>
          <cell r="C572" t="str">
            <v>Auxiliar de Eletricista com encargos complementares</v>
          </cell>
          <cell r="D572" t="str">
            <v>h</v>
          </cell>
          <cell r="E572">
            <v>0.33</v>
          </cell>
          <cell r="F572">
            <v>12.149999999999999</v>
          </cell>
          <cell r="G572">
            <v>4.01</v>
          </cell>
        </row>
        <row r="573">
          <cell r="B573" t="str">
            <v>COMPOSIÇÃO PMM-004</v>
          </cell>
          <cell r="C573" t="str">
            <v>Eletricista com encargos complementares</v>
          </cell>
          <cell r="D573" t="str">
            <v>h</v>
          </cell>
          <cell r="E573">
            <v>0.33</v>
          </cell>
          <cell r="F573">
            <v>15.620000000000001</v>
          </cell>
          <cell r="G573">
            <v>5.15</v>
          </cell>
        </row>
        <row r="575">
          <cell r="B575" t="str">
            <v>TOTAL MAO DE OBRA R$</v>
          </cell>
          <cell r="G575">
            <v>9.16</v>
          </cell>
        </row>
        <row r="576">
          <cell r="B576" t="str">
            <v>MATERIAIS</v>
          </cell>
        </row>
        <row r="577">
          <cell r="B577" t="str">
            <v>I8070</v>
          </cell>
          <cell r="C577" t="str">
            <v>ARRUELA QUADRADA 50 x 3mm COM FURO DE 15mm</v>
          </cell>
          <cell r="D577" t="str">
            <v>UN</v>
          </cell>
          <cell r="E577">
            <v>4</v>
          </cell>
          <cell r="F577">
            <v>0.72</v>
          </cell>
          <cell r="G577">
            <v>2.88</v>
          </cell>
        </row>
        <row r="578">
          <cell r="B578" t="str">
            <v>I8071</v>
          </cell>
          <cell r="C578" t="str">
            <v>ARRUELA REDONDA 32 x 3mm COM FURO DE 18mm</v>
          </cell>
          <cell r="D578" t="str">
            <v>UN</v>
          </cell>
          <cell r="E578">
            <v>4</v>
          </cell>
          <cell r="F578">
            <v>0.49</v>
          </cell>
          <cell r="G578">
            <v>1.96</v>
          </cell>
        </row>
        <row r="579">
          <cell r="B579" t="str">
            <v>COT0005</v>
          </cell>
          <cell r="C579" t="str">
            <v>BRAÇO PARA ILUMINAÇÃO PÚBLICA 2000MM</v>
          </cell>
          <cell r="D579" t="str">
            <v>UN</v>
          </cell>
          <cell r="E579">
            <v>1</v>
          </cell>
          <cell r="F579">
            <v>86.53</v>
          </cell>
          <cell r="G579">
            <v>86.53</v>
          </cell>
        </row>
        <row r="580">
          <cell r="B580" t="str">
            <v>I8079</v>
          </cell>
          <cell r="C580" t="str">
            <v>PARAFUSO CABEÇA QUADRADA M16 x 2 C-350, R-220</v>
          </cell>
          <cell r="D580" t="str">
            <v>UN</v>
          </cell>
          <cell r="E580">
            <v>2</v>
          </cell>
          <cell r="F580">
            <v>6.78</v>
          </cell>
          <cell r="G580">
            <v>13.56</v>
          </cell>
        </row>
        <row r="583">
          <cell r="B583" t="str">
            <v>TOTAL MATERIAIS R$</v>
          </cell>
          <cell r="G583">
            <v>104.93</v>
          </cell>
        </row>
        <row r="584">
          <cell r="B584" t="str">
            <v>EQUIPAMENTOS (CUSTO HORÁRIO)</v>
          </cell>
        </row>
        <row r="585">
          <cell r="B585" t="str">
            <v>COMPOSIÇÃO PMM-001</v>
          </cell>
          <cell r="C585" t="str">
            <v>VEÍCULO COM UM CESTO AÉREO SIMPLES ISOLADO COM ALCANCE ATÉ 13 METROS E PORTA ESCADA, MONTADO SOBRE CAMINHÃO DE CARROCERIA (CHP)</v>
          </cell>
          <cell r="D585" t="str">
            <v>CHP</v>
          </cell>
          <cell r="E585">
            <v>0.33</v>
          </cell>
          <cell r="F585">
            <v>98.63000000000001</v>
          </cell>
          <cell r="G585">
            <v>32.55</v>
          </cell>
        </row>
        <row r="586">
          <cell r="B586" t="str">
            <v>TOTAL EQUIPAMENTOS (CUSTO HORÁRIO) R$</v>
          </cell>
          <cell r="G586">
            <v>32.55</v>
          </cell>
        </row>
        <row r="587">
          <cell r="B587" t="str">
            <v>SERVIÇOS</v>
          </cell>
        </row>
        <row r="591">
          <cell r="B591" t="str">
            <v>TOTAL SERVIÇOS R$</v>
          </cell>
          <cell r="G591">
            <v>0</v>
          </cell>
        </row>
        <row r="593">
          <cell r="F593" t="str">
            <v>TOTAL SIMPLES R$</v>
          </cell>
          <cell r="G593">
            <v>146.64</v>
          </cell>
        </row>
        <row r="594">
          <cell r="B594" t="str">
            <v>  OBS.: 1) ENCARGOS SOCIAIS DA MÃO DE OBRA HORISTA JÁ INCLUSO NO SEU  VALOR;</v>
          </cell>
          <cell r="F594" t="str">
            <v>BDI R$</v>
          </cell>
          <cell r="G594">
            <v>36.66</v>
          </cell>
        </row>
        <row r="595">
          <cell r="F595" t="str">
            <v>TOTAL GERAL C/ BDI R$</v>
          </cell>
          <cell r="G595">
            <v>183.3</v>
          </cell>
        </row>
        <row r="596">
          <cell r="F596" t="str">
            <v>TOTAL GERAL S/ BDI R$</v>
          </cell>
          <cell r="G596">
            <v>146.64000000000001</v>
          </cell>
        </row>
        <row r="598">
          <cell r="A598" t="str">
            <v>7.c</v>
          </cell>
          <cell r="C598" t="str">
            <v>braço de 3000mm (incluindo ferragens)</v>
          </cell>
          <cell r="D598" t="str">
            <v>un</v>
          </cell>
          <cell r="G598">
            <v>227.152</v>
          </cell>
        </row>
        <row r="599">
          <cell r="B599" t="str">
            <v>COMPOSIÇÃO</v>
          </cell>
          <cell r="C599" t="str">
            <v>braço de 3000mm (incluindo ferragens)</v>
          </cell>
        </row>
        <row r="600">
          <cell r="B600" t="str">
            <v>UNIDADE</v>
          </cell>
          <cell r="C600" t="str">
            <v>un</v>
          </cell>
        </row>
        <row r="601">
          <cell r="B601" t="str">
            <v>CÓDIGO</v>
          </cell>
          <cell r="C601" t="str">
            <v>7.c</v>
          </cell>
        </row>
        <row r="602">
          <cell r="B602" t="str">
            <v>AUTOR</v>
          </cell>
        </row>
        <row r="603">
          <cell r="B603" t="str">
            <v>ULT ATUAL</v>
          </cell>
          <cell r="C603" t="str">
            <v>18/06/2015 (SINAPI) E 11/2014 (PREFEITURA)</v>
          </cell>
        </row>
        <row r="604">
          <cell r="B604" t="str">
            <v>TABELA</v>
          </cell>
          <cell r="C604" t="str">
            <v>SINAPI MAI/15 (DESONERADA)/PREFEITURA DE MARANGUAPE</v>
          </cell>
        </row>
        <row r="606">
          <cell r="B606" t="str">
            <v>Código</v>
          </cell>
          <cell r="C606" t="str">
            <v>Descrição</v>
          </cell>
          <cell r="D606" t="str">
            <v>Unidade</v>
          </cell>
          <cell r="E606" t="str">
            <v>Coeficiente</v>
          </cell>
          <cell r="F606" t="str">
            <v>Preço</v>
          </cell>
          <cell r="G606" t="str">
            <v>Total</v>
          </cell>
        </row>
        <row r="607">
          <cell r="B607" t="str">
            <v>MAO DE OBRA</v>
          </cell>
        </row>
        <row r="608">
          <cell r="B608" t="str">
            <v>COMPOSIÇÃO PMM-003</v>
          </cell>
          <cell r="C608" t="str">
            <v>Auxiliar de Eletricista com encargos complementares</v>
          </cell>
          <cell r="D608" t="str">
            <v>h</v>
          </cell>
          <cell r="E608">
            <v>0.42</v>
          </cell>
          <cell r="F608">
            <v>12.149999999999999</v>
          </cell>
          <cell r="G608">
            <v>5.1</v>
          </cell>
        </row>
        <row r="609">
          <cell r="B609" t="str">
            <v>COMPOSIÇÃO PMM-004</v>
          </cell>
          <cell r="C609" t="str">
            <v>Eletricista com encargos complementares</v>
          </cell>
          <cell r="D609" t="str">
            <v>h</v>
          </cell>
          <cell r="E609">
            <v>0.42</v>
          </cell>
          <cell r="F609">
            <v>15.620000000000001</v>
          </cell>
          <cell r="G609">
            <v>6.56</v>
          </cell>
        </row>
        <row r="611">
          <cell r="B611" t="str">
            <v>TOTAL MAO DE OBRA R$</v>
          </cell>
          <cell r="G611">
            <v>11.66</v>
          </cell>
        </row>
        <row r="612">
          <cell r="B612" t="str">
            <v>MATERIAIS</v>
          </cell>
        </row>
        <row r="613">
          <cell r="B613" t="str">
            <v>I8070</v>
          </cell>
          <cell r="C613" t="str">
            <v>ARRUELA QUADRADA 50 x 3mm COM FURO DE 15mm</v>
          </cell>
          <cell r="D613" t="str">
            <v>UN</v>
          </cell>
          <cell r="E613">
            <v>4</v>
          </cell>
          <cell r="F613">
            <v>0.72</v>
          </cell>
          <cell r="G613">
            <v>2.88</v>
          </cell>
        </row>
        <row r="614">
          <cell r="B614" t="str">
            <v>I8071</v>
          </cell>
          <cell r="C614" t="str">
            <v>ARRUELA REDONDA 32 x 3mm COM FURO DE 18mm</v>
          </cell>
          <cell r="D614" t="str">
            <v>UN</v>
          </cell>
          <cell r="E614">
            <v>4</v>
          </cell>
          <cell r="F614">
            <v>0.49</v>
          </cell>
          <cell r="G614">
            <v>1.96</v>
          </cell>
        </row>
        <row r="615">
          <cell r="B615" t="str">
            <v>COT0006</v>
          </cell>
          <cell r="C615" t="str">
            <v>BRAÇO PARA ILUMINAÇÃO PÚBLICA 3000MM</v>
          </cell>
          <cell r="D615" t="str">
            <v>UN</v>
          </cell>
          <cell r="E615">
            <v>1</v>
          </cell>
          <cell r="F615">
            <v>155.67</v>
          </cell>
          <cell r="G615">
            <v>155.67</v>
          </cell>
        </row>
        <row r="616">
          <cell r="B616" t="str">
            <v>I8079</v>
          </cell>
          <cell r="C616" t="str">
            <v>PARAFUSO CABEÇA QUADRADA M16 x 2 C-350, R-220</v>
          </cell>
          <cell r="D616" t="str">
            <v>UN</v>
          </cell>
          <cell r="E616">
            <v>2</v>
          </cell>
          <cell r="F616">
            <v>6.78</v>
          </cell>
          <cell r="G616">
            <v>13.56</v>
          </cell>
        </row>
        <row r="619">
          <cell r="B619" t="str">
            <v>TOTAL MATERIAIS R$</v>
          </cell>
          <cell r="G619">
            <v>174.07</v>
          </cell>
        </row>
        <row r="620">
          <cell r="B620" t="str">
            <v>EQUIPAMENTOS (CUSTO HORÁRIO)</v>
          </cell>
        </row>
        <row r="621">
          <cell r="B621" t="str">
            <v>COMPOSIÇÃO PMM-001</v>
          </cell>
          <cell r="C621" t="str">
            <v>VEÍCULO COM UM CESTO AÉREO SIMPLES ISOLADO COM ALCANCE ATÉ 13 METROS E PORTA ESCADA, MONTADO SOBRE CAMINHÃO DE CARROCERIA (CHP)</v>
          </cell>
          <cell r="D621" t="str">
            <v>CHP</v>
          </cell>
          <cell r="E621">
            <v>0.42</v>
          </cell>
          <cell r="F621">
            <v>98.63000000000001</v>
          </cell>
          <cell r="G621">
            <v>41.42</v>
          </cell>
        </row>
        <row r="622">
          <cell r="B622" t="str">
            <v>TOTAL EQUIPAMENTOS (CUSTO HORÁRIO) R$</v>
          </cell>
          <cell r="G622">
            <v>41.42</v>
          </cell>
        </row>
        <row r="623">
          <cell r="B623" t="str">
            <v>SERVIÇOS</v>
          </cell>
        </row>
        <row r="627">
          <cell r="B627" t="str">
            <v>TOTAL SERVIÇOS R$</v>
          </cell>
          <cell r="G627">
            <v>0</v>
          </cell>
        </row>
        <row r="629">
          <cell r="F629" t="str">
            <v>TOTAL SIMPLES R$</v>
          </cell>
          <cell r="G629">
            <v>227.14999999999998</v>
          </cell>
        </row>
        <row r="630">
          <cell r="B630" t="str">
            <v>  OBS.: 1) ENCARGOS SOCIAIS DA MÃO DE OBRA HORISTA JÁ INCLUSO NO SEU  VALOR;</v>
          </cell>
          <cell r="F630" t="str">
            <v>BDI R$</v>
          </cell>
          <cell r="G630">
            <v>56.79</v>
          </cell>
        </row>
        <row r="631">
          <cell r="F631" t="str">
            <v>TOTAL GERAL C/ BDI R$</v>
          </cell>
          <cell r="G631">
            <v>283.94</v>
          </cell>
        </row>
        <row r="632">
          <cell r="F632" t="str">
            <v>TOTAL GERAL S/ BDI R$</v>
          </cell>
          <cell r="G632">
            <v>227.152</v>
          </cell>
        </row>
        <row r="634">
          <cell r="A634" t="str">
            <v>8.a</v>
          </cell>
          <cell r="C634" t="str">
            <v>Contator termomagnático tripolar, AC 3, até 12A</v>
          </cell>
          <cell r="D634" t="str">
            <v>un</v>
          </cell>
          <cell r="G634">
            <v>134.832</v>
          </cell>
        </row>
        <row r="635">
          <cell r="B635" t="str">
            <v>COMPOSIÇÃO</v>
          </cell>
          <cell r="C635" t="str">
            <v>Contator termomagnático tripolar, AC 3, até 12A</v>
          </cell>
        </row>
        <row r="636">
          <cell r="B636" t="str">
            <v>UNIDADE</v>
          </cell>
          <cell r="C636" t="str">
            <v>un</v>
          </cell>
        </row>
        <row r="637">
          <cell r="B637" t="str">
            <v>CÓDIGO</v>
          </cell>
          <cell r="C637" t="str">
            <v>8.a</v>
          </cell>
        </row>
        <row r="638">
          <cell r="B638" t="str">
            <v>AUTOR</v>
          </cell>
        </row>
        <row r="639">
          <cell r="B639" t="str">
            <v>ULT ATUAL</v>
          </cell>
          <cell r="C639" t="str">
            <v>18/06/2015 (SINAPI) E 11/2014 (PREFEITURA)</v>
          </cell>
        </row>
        <row r="640">
          <cell r="B640" t="str">
            <v>TABELA</v>
          </cell>
          <cell r="C640" t="str">
            <v>SINAPI MAI/15 (DESONERADA)/PREFEITURA DE MARANGUAPE</v>
          </cell>
        </row>
        <row r="642">
          <cell r="B642" t="str">
            <v>Código</v>
          </cell>
          <cell r="C642" t="str">
            <v>Descrição</v>
          </cell>
          <cell r="D642" t="str">
            <v>Unidade</v>
          </cell>
          <cell r="E642" t="str">
            <v>Coeficiente</v>
          </cell>
          <cell r="F642" t="str">
            <v>Preço</v>
          </cell>
          <cell r="G642" t="str">
            <v>Total</v>
          </cell>
        </row>
        <row r="643">
          <cell r="B643" t="str">
            <v>MAO DE OBRA</v>
          </cell>
        </row>
        <row r="644">
          <cell r="B644" t="str">
            <v>COMPOSIÇÃO PMM-003</v>
          </cell>
          <cell r="C644" t="str">
            <v>Auxiliar de Eletricista com encargos complementares</v>
          </cell>
          <cell r="D644" t="str">
            <v>h</v>
          </cell>
          <cell r="E644">
            <v>0.42</v>
          </cell>
          <cell r="F644">
            <v>12.149999999999999</v>
          </cell>
          <cell r="G644">
            <v>5.1</v>
          </cell>
        </row>
        <row r="645">
          <cell r="B645" t="str">
            <v>COMPOSIÇÃO PMM-004</v>
          </cell>
          <cell r="C645" t="str">
            <v>Eletricista com encargos complementares</v>
          </cell>
          <cell r="D645" t="str">
            <v>h</v>
          </cell>
          <cell r="E645">
            <v>0.42</v>
          </cell>
          <cell r="F645">
            <v>15.620000000000001</v>
          </cell>
          <cell r="G645">
            <v>6.56</v>
          </cell>
        </row>
        <row r="647">
          <cell r="B647" t="str">
            <v>TOTAL MAO DE OBRA R$</v>
          </cell>
          <cell r="G647">
            <v>11.66</v>
          </cell>
        </row>
        <row r="648">
          <cell r="B648" t="str">
            <v>MATERIAIS</v>
          </cell>
        </row>
        <row r="649">
          <cell r="B649" t="str">
            <v>COT0013</v>
          </cell>
          <cell r="C649" t="str">
            <v>CONTATORA 12A</v>
          </cell>
          <cell r="D649" t="str">
            <v>UN</v>
          </cell>
          <cell r="E649">
            <v>1</v>
          </cell>
          <cell r="F649">
            <v>81.75</v>
          </cell>
          <cell r="G649">
            <v>81.75</v>
          </cell>
        </row>
        <row r="655">
          <cell r="B655" t="str">
            <v>TOTAL MATERIAIS R$</v>
          </cell>
          <cell r="G655">
            <v>81.75</v>
          </cell>
        </row>
        <row r="656">
          <cell r="B656" t="str">
            <v>EQUIPAMENTOS (CUSTO HORÁRIO)</v>
          </cell>
        </row>
        <row r="657">
          <cell r="B657" t="str">
            <v>COMPOSIÇÃO PMM-001</v>
          </cell>
          <cell r="C657" t="str">
            <v>VEÍCULO COM UM CESTO AÉREO SIMPLES ISOLADO COM ALCANCE ATÉ 13 METROS E PORTA ESCADA, MONTADO SOBRE CAMINHÃO DE CARROCERIA (CHP)</v>
          </cell>
          <cell r="D657" t="str">
            <v>CHP</v>
          </cell>
          <cell r="E657">
            <v>0.42</v>
          </cell>
          <cell r="F657">
            <v>98.63000000000001</v>
          </cell>
          <cell r="G657">
            <v>41.42</v>
          </cell>
        </row>
        <row r="658">
          <cell r="B658" t="str">
            <v>TOTAL EQUIPAMENTOS (CUSTO HORÁRIO) R$</v>
          </cell>
          <cell r="G658">
            <v>41.42</v>
          </cell>
        </row>
        <row r="659">
          <cell r="B659" t="str">
            <v>SERVIÇOS</v>
          </cell>
        </row>
        <row r="663">
          <cell r="B663" t="str">
            <v>TOTAL SERVIÇOS R$</v>
          </cell>
          <cell r="G663">
            <v>0</v>
          </cell>
        </row>
        <row r="665">
          <cell r="F665" t="str">
            <v>TOTAL SIMPLES R$</v>
          </cell>
          <cell r="G665">
            <v>134.82999999999998</v>
          </cell>
        </row>
        <row r="666">
          <cell r="B666" t="str">
            <v>  OBS.: 1) ENCARGOS SOCIAIS DA MÃO DE OBRA HORISTA JÁ INCLUSO NO SEU  VALOR;</v>
          </cell>
          <cell r="F666" t="str">
            <v>BDI R$</v>
          </cell>
          <cell r="G666">
            <v>33.71</v>
          </cell>
        </row>
        <row r="667">
          <cell r="F667" t="str">
            <v>TOTAL GERAL C/ BDI R$</v>
          </cell>
          <cell r="G667">
            <v>168.54</v>
          </cell>
        </row>
        <row r="668">
          <cell r="F668" t="str">
            <v>TOTAL GERAL S/ BDI R$</v>
          </cell>
          <cell r="G668">
            <v>134.832</v>
          </cell>
        </row>
        <row r="670">
          <cell r="A670" t="str">
            <v>8.b</v>
          </cell>
          <cell r="C670" t="str">
            <v>Contator termomagnático tripolar, AC 3, de 13 até 17A</v>
          </cell>
          <cell r="D670" t="str">
            <v>un</v>
          </cell>
          <cell r="G670">
            <v>190.584</v>
          </cell>
        </row>
        <row r="671">
          <cell r="B671" t="str">
            <v>COMPOSIÇÃO</v>
          </cell>
          <cell r="C671" t="str">
            <v>Contator termomagnático tripolar, AC 3, de 13 até 17A</v>
          </cell>
        </row>
        <row r="672">
          <cell r="B672" t="str">
            <v>UNIDADE</v>
          </cell>
          <cell r="C672" t="str">
            <v>un</v>
          </cell>
        </row>
        <row r="673">
          <cell r="B673" t="str">
            <v>CÓDIGO</v>
          </cell>
          <cell r="C673" t="str">
            <v>8.b</v>
          </cell>
        </row>
        <row r="674">
          <cell r="B674" t="str">
            <v>AUTOR</v>
          </cell>
        </row>
        <row r="675">
          <cell r="B675" t="str">
            <v>ULT ATUAL</v>
          </cell>
          <cell r="C675" t="str">
            <v>18/06/2015 (SINAPI) E 11/2014 (PREFEITURA)</v>
          </cell>
        </row>
        <row r="676">
          <cell r="B676" t="str">
            <v>TABELA</v>
          </cell>
          <cell r="C676" t="str">
            <v>SINAPI MAI/15 (DESONERADA)/PREFEITURA DE MARANGUAPE</v>
          </cell>
        </row>
        <row r="678">
          <cell r="B678" t="str">
            <v>Código</v>
          </cell>
          <cell r="C678" t="str">
            <v>Descrição</v>
          </cell>
          <cell r="D678" t="str">
            <v>Unidade</v>
          </cell>
          <cell r="E678" t="str">
            <v>Coeficiente</v>
          </cell>
          <cell r="F678" t="str">
            <v>Preço</v>
          </cell>
          <cell r="G678" t="str">
            <v>Total</v>
          </cell>
        </row>
        <row r="679">
          <cell r="B679" t="str">
            <v>MAO DE OBRA</v>
          </cell>
        </row>
        <row r="680">
          <cell r="B680" t="str">
            <v>COMPOSIÇÃO PMM-003</v>
          </cell>
          <cell r="C680" t="str">
            <v>Auxiliar de Eletricista com encargos complementares</v>
          </cell>
          <cell r="D680" t="str">
            <v>h</v>
          </cell>
          <cell r="E680">
            <v>0.42</v>
          </cell>
          <cell r="F680">
            <v>12.149999999999999</v>
          </cell>
          <cell r="G680">
            <v>5.1</v>
          </cell>
        </row>
        <row r="681">
          <cell r="B681" t="str">
            <v>COMPOSIÇÃO PMM-004</v>
          </cell>
          <cell r="C681" t="str">
            <v>Eletricista com encargos complementares</v>
          </cell>
          <cell r="D681" t="str">
            <v>h</v>
          </cell>
          <cell r="E681">
            <v>0.42</v>
          </cell>
          <cell r="F681">
            <v>15.620000000000001</v>
          </cell>
          <cell r="G681">
            <v>6.56</v>
          </cell>
        </row>
        <row r="683">
          <cell r="B683" t="str">
            <v>TOTAL MAO DE OBRA R$</v>
          </cell>
          <cell r="G683">
            <v>11.66</v>
          </cell>
        </row>
        <row r="684">
          <cell r="B684" t="str">
            <v>MATERIAIS</v>
          </cell>
        </row>
        <row r="685">
          <cell r="B685" t="str">
            <v>COT0014</v>
          </cell>
          <cell r="C685" t="str">
            <v>CONTATORA 16A</v>
          </cell>
          <cell r="D685" t="str">
            <v>UN</v>
          </cell>
          <cell r="E685">
            <v>1</v>
          </cell>
          <cell r="F685">
            <v>137.5</v>
          </cell>
          <cell r="G685">
            <v>137.5</v>
          </cell>
        </row>
        <row r="691">
          <cell r="B691" t="str">
            <v>TOTAL MATERIAIS R$</v>
          </cell>
          <cell r="G691">
            <v>137.5</v>
          </cell>
        </row>
        <row r="692">
          <cell r="B692" t="str">
            <v>EQUIPAMENTOS (CUSTO HORÁRIO)</v>
          </cell>
        </row>
        <row r="693">
          <cell r="B693" t="str">
            <v>COMPOSIÇÃO PMM-001</v>
          </cell>
          <cell r="C693" t="str">
            <v>VEÍCULO COM UM CESTO AÉREO SIMPLES ISOLADO COM ALCANCE ATÉ 13 METROS E PORTA ESCADA, MONTADO SOBRE CAMINHÃO DE CARROCERIA (CHP)</v>
          </cell>
          <cell r="D693" t="str">
            <v>CHP</v>
          </cell>
          <cell r="E693">
            <v>0.42</v>
          </cell>
          <cell r="F693">
            <v>98.63000000000001</v>
          </cell>
          <cell r="G693">
            <v>41.42</v>
          </cell>
        </row>
        <row r="694">
          <cell r="B694" t="str">
            <v>TOTAL EQUIPAMENTOS (CUSTO HORÁRIO) R$</v>
          </cell>
          <cell r="G694">
            <v>41.42</v>
          </cell>
        </row>
        <row r="695">
          <cell r="B695" t="str">
            <v>SERVIÇOS</v>
          </cell>
        </row>
        <row r="699">
          <cell r="B699" t="str">
            <v>TOTAL SERVIÇOS R$</v>
          </cell>
          <cell r="G699">
            <v>0</v>
          </cell>
        </row>
        <row r="701">
          <cell r="F701" t="str">
            <v>TOTAL SIMPLES R$</v>
          </cell>
          <cell r="G701">
            <v>190.57999999999998</v>
          </cell>
        </row>
        <row r="702">
          <cell r="B702" t="str">
            <v>  OBS.: 1) ENCARGOS SOCIAIS DA MÃO DE OBRA HORISTA JÁ INCLUSO NO SEU  VALOR;</v>
          </cell>
          <cell r="F702" t="str">
            <v>BDI R$</v>
          </cell>
          <cell r="G702">
            <v>47.65</v>
          </cell>
        </row>
        <row r="703">
          <cell r="F703" t="str">
            <v>TOTAL GERAL C/ BDI R$</v>
          </cell>
          <cell r="G703">
            <v>238.23</v>
          </cell>
        </row>
        <row r="704">
          <cell r="F704" t="str">
            <v>TOTAL GERAL S/ BDI R$</v>
          </cell>
          <cell r="G704">
            <v>190.584</v>
          </cell>
        </row>
        <row r="706">
          <cell r="A706" t="str">
            <v>8.c</v>
          </cell>
          <cell r="C706" t="str">
            <v>Contator termomagnático tripolar, AC 3, de 18. até 32A</v>
          </cell>
          <cell r="D706" t="str">
            <v>un</v>
          </cell>
          <cell r="G706">
            <v>389.832</v>
          </cell>
        </row>
        <row r="707">
          <cell r="B707" t="str">
            <v>COMPOSIÇÃO</v>
          </cell>
          <cell r="C707" t="str">
            <v>Contator termomagnático tripolar, AC 3, de 18. até 32A</v>
          </cell>
        </row>
        <row r="708">
          <cell r="B708" t="str">
            <v>UNIDADE</v>
          </cell>
          <cell r="C708" t="str">
            <v>un</v>
          </cell>
        </row>
        <row r="709">
          <cell r="B709" t="str">
            <v>CÓDIGO</v>
          </cell>
          <cell r="C709" t="str">
            <v>8.c</v>
          </cell>
        </row>
        <row r="710">
          <cell r="B710" t="str">
            <v>AUTOR</v>
          </cell>
        </row>
        <row r="711">
          <cell r="B711" t="str">
            <v>ULT ATUAL</v>
          </cell>
          <cell r="C711" t="str">
            <v>18/06/2015 (SINAPI) E 11/2014 (PREFEITURA)</v>
          </cell>
        </row>
        <row r="712">
          <cell r="B712" t="str">
            <v>TABELA</v>
          </cell>
          <cell r="C712" t="str">
            <v>SINAPI MAI/15 (DESONERADA)/PREFEITURA DE MARANGUAPE</v>
          </cell>
        </row>
        <row r="714">
          <cell r="B714" t="str">
            <v>Código</v>
          </cell>
          <cell r="C714" t="str">
            <v>Descrição</v>
          </cell>
          <cell r="D714" t="str">
            <v>Unidade</v>
          </cell>
          <cell r="E714" t="str">
            <v>Coeficiente</v>
          </cell>
          <cell r="F714" t="str">
            <v>Preço</v>
          </cell>
          <cell r="G714" t="str">
            <v>Total</v>
          </cell>
        </row>
        <row r="715">
          <cell r="B715" t="str">
            <v>MAO DE OBRA</v>
          </cell>
        </row>
        <row r="716">
          <cell r="B716" t="str">
            <v>COMPOSIÇÃO PMM-003</v>
          </cell>
          <cell r="C716" t="str">
            <v>Auxiliar de Eletricista com encargos complementares</v>
          </cell>
          <cell r="D716" t="str">
            <v>h</v>
          </cell>
          <cell r="E716">
            <v>0.42</v>
          </cell>
          <cell r="F716">
            <v>12.149999999999999</v>
          </cell>
          <cell r="G716">
            <v>5.1</v>
          </cell>
        </row>
        <row r="717">
          <cell r="B717" t="str">
            <v>COMPOSIÇÃO PMM-004</v>
          </cell>
          <cell r="C717" t="str">
            <v>Eletricista com encargos complementares</v>
          </cell>
          <cell r="D717" t="str">
            <v>h</v>
          </cell>
          <cell r="E717">
            <v>0.42</v>
          </cell>
          <cell r="F717">
            <v>15.620000000000001</v>
          </cell>
          <cell r="G717">
            <v>6.56</v>
          </cell>
        </row>
        <row r="719">
          <cell r="B719" t="str">
            <v>TOTAL MAO DE OBRA R$</v>
          </cell>
          <cell r="G719">
            <v>11.66</v>
          </cell>
        </row>
        <row r="720">
          <cell r="B720" t="str">
            <v>MATERIAIS</v>
          </cell>
        </row>
        <row r="721">
          <cell r="B721" t="str">
            <v>COT0015</v>
          </cell>
          <cell r="C721" t="str">
            <v>CONTATORA 32A</v>
          </cell>
          <cell r="D721" t="str">
            <v>UN</v>
          </cell>
          <cell r="E721">
            <v>1</v>
          </cell>
          <cell r="F721">
            <v>336.75</v>
          </cell>
          <cell r="G721">
            <v>336.75</v>
          </cell>
        </row>
        <row r="727">
          <cell r="B727" t="str">
            <v>TOTAL MATERIAIS R$</v>
          </cell>
          <cell r="G727">
            <v>336.75</v>
          </cell>
        </row>
        <row r="728">
          <cell r="B728" t="str">
            <v>EQUIPAMENTOS (CUSTO HORÁRIO)</v>
          </cell>
        </row>
        <row r="729">
          <cell r="B729" t="str">
            <v>COMPOSIÇÃO PMM-001</v>
          </cell>
          <cell r="C729" t="str">
            <v>VEÍCULO COM UM CESTO AÉREO SIMPLES ISOLADO COM ALCANCE ATÉ 13 METROS E PORTA ESCADA, MONTADO SOBRE CAMINHÃO DE CARROCERIA (CHP)</v>
          </cell>
          <cell r="D729" t="str">
            <v>CHP</v>
          </cell>
          <cell r="E729">
            <v>0.42</v>
          </cell>
          <cell r="F729">
            <v>98.63000000000001</v>
          </cell>
          <cell r="G729">
            <v>41.42</v>
          </cell>
        </row>
        <row r="730">
          <cell r="B730" t="str">
            <v>TOTAL EQUIPAMENTOS (CUSTO HORÁRIO) R$</v>
          </cell>
          <cell r="G730">
            <v>41.42</v>
          </cell>
        </row>
        <row r="731">
          <cell r="B731" t="str">
            <v>SERVIÇOS</v>
          </cell>
        </row>
        <row r="735">
          <cell r="B735" t="str">
            <v>TOTAL SERVIÇOS R$</v>
          </cell>
          <cell r="G735">
            <v>0</v>
          </cell>
        </row>
        <row r="737">
          <cell r="F737" t="str">
            <v>TOTAL SIMPLES R$</v>
          </cell>
          <cell r="G737">
            <v>389.83000000000004</v>
          </cell>
        </row>
        <row r="738">
          <cell r="B738" t="str">
            <v>  OBS.: 1) ENCARGOS SOCIAIS DA MÃO DE OBRA HORISTA JÁ INCLUSO NO SEU  VALOR;</v>
          </cell>
          <cell r="F738" t="str">
            <v>BDI R$</v>
          </cell>
          <cell r="G738">
            <v>97.46</v>
          </cell>
        </row>
        <row r="739">
          <cell r="F739" t="str">
            <v>TOTAL GERAL C/ BDI R$</v>
          </cell>
          <cell r="G739">
            <v>487.29</v>
          </cell>
        </row>
        <row r="740">
          <cell r="F740" t="str">
            <v>TOTAL GERAL S/ BDI R$</v>
          </cell>
          <cell r="G740">
            <v>389.832</v>
          </cell>
        </row>
        <row r="742">
          <cell r="A742" t="str">
            <v>8.d</v>
          </cell>
          <cell r="C742" t="str">
            <v>Contator termomagnático tripolar, AC 3, de 33 até 50A</v>
          </cell>
          <cell r="D742" t="str">
            <v>un</v>
          </cell>
          <cell r="G742">
            <v>751.048</v>
          </cell>
        </row>
        <row r="743">
          <cell r="B743" t="str">
            <v>COMPOSIÇÃO</v>
          </cell>
          <cell r="C743" t="str">
            <v>Contator termomagnático tripolar, AC 3, de 33 até 50A</v>
          </cell>
        </row>
        <row r="744">
          <cell r="B744" t="str">
            <v>UNIDADE</v>
          </cell>
          <cell r="C744" t="str">
            <v>un</v>
          </cell>
        </row>
        <row r="745">
          <cell r="B745" t="str">
            <v>CÓDIGO</v>
          </cell>
          <cell r="C745" t="str">
            <v>8.d</v>
          </cell>
        </row>
        <row r="746">
          <cell r="B746" t="str">
            <v>AUTOR</v>
          </cell>
        </row>
        <row r="747">
          <cell r="B747" t="str">
            <v>ULT ATUAL</v>
          </cell>
          <cell r="C747" t="str">
            <v>18/06/2015 (SINAPI) E 11/2014 (PREFEITURA)</v>
          </cell>
        </row>
        <row r="748">
          <cell r="B748" t="str">
            <v>TABELA</v>
          </cell>
          <cell r="C748" t="str">
            <v>SINAPI MAI/15 (DESONERADA)/PREFEITURA DE MARANGUAPE</v>
          </cell>
        </row>
        <row r="750">
          <cell r="B750" t="str">
            <v>Código</v>
          </cell>
          <cell r="C750" t="str">
            <v>Descrição</v>
          </cell>
          <cell r="D750" t="str">
            <v>Unidade</v>
          </cell>
          <cell r="E750" t="str">
            <v>Coeficiente</v>
          </cell>
          <cell r="F750" t="str">
            <v>Preço</v>
          </cell>
          <cell r="G750" t="str">
            <v>Total</v>
          </cell>
        </row>
        <row r="751">
          <cell r="B751" t="str">
            <v>MAO DE OBRA</v>
          </cell>
        </row>
        <row r="752">
          <cell r="B752" t="str">
            <v>COMPOSIÇÃO PMM-003</v>
          </cell>
          <cell r="C752" t="str">
            <v>Auxiliar de Eletricista com encargos complementares</v>
          </cell>
          <cell r="D752" t="str">
            <v>h</v>
          </cell>
          <cell r="E752">
            <v>0.42</v>
          </cell>
          <cell r="F752">
            <v>12.149999999999999</v>
          </cell>
          <cell r="G752">
            <v>5.1</v>
          </cell>
        </row>
        <row r="753">
          <cell r="B753" t="str">
            <v>COMPOSIÇÃO PMM-004</v>
          </cell>
          <cell r="C753" t="str">
            <v>Eletricista com encargos complementares</v>
          </cell>
          <cell r="D753" t="str">
            <v>h</v>
          </cell>
          <cell r="E753">
            <v>0.42</v>
          </cell>
          <cell r="F753">
            <v>15.620000000000001</v>
          </cell>
          <cell r="G753">
            <v>6.56</v>
          </cell>
        </row>
        <row r="755">
          <cell r="B755" t="str">
            <v>TOTAL MAO DE OBRA R$</v>
          </cell>
          <cell r="G755">
            <v>11.66</v>
          </cell>
        </row>
        <row r="756">
          <cell r="B756" t="str">
            <v>MATERIAIS</v>
          </cell>
        </row>
        <row r="757">
          <cell r="B757" t="str">
            <v>COT0016</v>
          </cell>
          <cell r="C757" t="str">
            <v>CONTATORA 50A</v>
          </cell>
          <cell r="D757" t="str">
            <v>UN</v>
          </cell>
          <cell r="E757">
            <v>1</v>
          </cell>
          <cell r="F757">
            <v>697.97</v>
          </cell>
          <cell r="G757">
            <v>697.97</v>
          </cell>
        </row>
        <row r="763">
          <cell r="B763" t="str">
            <v>TOTAL MATERIAIS R$</v>
          </cell>
          <cell r="G763">
            <v>697.97</v>
          </cell>
        </row>
        <row r="764">
          <cell r="B764" t="str">
            <v>EQUIPAMENTOS (CUSTO HORÁRIO)</v>
          </cell>
        </row>
        <row r="765">
          <cell r="B765" t="str">
            <v>COMPOSIÇÃO PMM-001</v>
          </cell>
          <cell r="C765" t="str">
            <v>VEÍCULO COM UM CESTO AÉREO SIMPLES ISOLADO COM ALCANCE ATÉ 13 METROS E PORTA ESCADA, MONTADO SOBRE CAMINHÃO DE CARROCERIA (CHP)</v>
          </cell>
          <cell r="D765" t="str">
            <v>CHP</v>
          </cell>
          <cell r="E765">
            <v>0.42</v>
          </cell>
          <cell r="F765">
            <v>98.63000000000001</v>
          </cell>
          <cell r="G765">
            <v>41.42</v>
          </cell>
        </row>
        <row r="766">
          <cell r="B766" t="str">
            <v>TOTAL EQUIPAMENTOS (CUSTO HORÁRIO) R$</v>
          </cell>
          <cell r="G766">
            <v>41.42</v>
          </cell>
        </row>
        <row r="767">
          <cell r="B767" t="str">
            <v>SERVIÇOS</v>
          </cell>
        </row>
        <row r="771">
          <cell r="B771" t="str">
            <v>TOTAL SERVIÇOS R$</v>
          </cell>
          <cell r="G771">
            <v>0</v>
          </cell>
        </row>
        <row r="773">
          <cell r="F773" t="str">
            <v>TOTAL SIMPLES R$</v>
          </cell>
          <cell r="G773">
            <v>751.05</v>
          </cell>
        </row>
        <row r="774">
          <cell r="B774" t="str">
            <v>  OBS.: 1) ENCARGOS SOCIAIS DA MÃO DE OBRA HORISTA JÁ INCLUSO NO SEU  VALOR;</v>
          </cell>
          <cell r="F774" t="str">
            <v>BDI R$</v>
          </cell>
          <cell r="G774">
            <v>187.76</v>
          </cell>
        </row>
        <row r="775">
          <cell r="F775" t="str">
            <v>TOTAL GERAL C/ BDI R$</v>
          </cell>
          <cell r="G775">
            <v>938.81</v>
          </cell>
        </row>
        <row r="776">
          <cell r="F776" t="str">
            <v>TOTAL GERAL S/ BDI R$</v>
          </cell>
          <cell r="G776">
            <v>751.048</v>
          </cell>
        </row>
        <row r="778">
          <cell r="A778" t="str">
            <v>8.e</v>
          </cell>
          <cell r="C778" t="str">
            <v>Contator termomagnático tripolar, AC 3, de 51 até 80A</v>
          </cell>
          <cell r="D778" t="str">
            <v>un</v>
          </cell>
          <cell r="G778">
            <v>1451.384</v>
          </cell>
        </row>
        <row r="779">
          <cell r="B779" t="str">
            <v>COMPOSIÇÃO</v>
          </cell>
          <cell r="C779" t="str">
            <v>Contator termomagnático tripolar, AC 3, de 51 até 80A</v>
          </cell>
        </row>
        <row r="780">
          <cell r="B780" t="str">
            <v>UNIDADE</v>
          </cell>
          <cell r="C780" t="str">
            <v>un</v>
          </cell>
        </row>
        <row r="781">
          <cell r="B781" t="str">
            <v>CÓDIGO</v>
          </cell>
          <cell r="C781" t="str">
            <v>8.e</v>
          </cell>
        </row>
        <row r="782">
          <cell r="B782" t="str">
            <v>AUTOR</v>
          </cell>
        </row>
        <row r="783">
          <cell r="B783" t="str">
            <v>ULT ATUAL</v>
          </cell>
          <cell r="C783" t="str">
            <v>18/06/2015 (SINAPI) E 11/2014 (PREFEITURA)</v>
          </cell>
        </row>
        <row r="784">
          <cell r="B784" t="str">
            <v>TABELA</v>
          </cell>
          <cell r="C784" t="str">
            <v>SINAPI MAI/15 (DESONERADA)/PREFEITURA DE MARANGUAPE</v>
          </cell>
        </row>
        <row r="786">
          <cell r="B786" t="str">
            <v>Código</v>
          </cell>
          <cell r="C786" t="str">
            <v>Descrição</v>
          </cell>
          <cell r="D786" t="str">
            <v>Unidade</v>
          </cell>
          <cell r="E786" t="str">
            <v>Coeficiente</v>
          </cell>
          <cell r="F786" t="str">
            <v>Preço</v>
          </cell>
          <cell r="G786" t="str">
            <v>Total</v>
          </cell>
        </row>
        <row r="787">
          <cell r="B787" t="str">
            <v>MAO DE OBRA</v>
          </cell>
        </row>
        <row r="788">
          <cell r="B788" t="str">
            <v>COMPOSIÇÃO PMM-003</v>
          </cell>
          <cell r="C788" t="str">
            <v>Auxiliar de Eletricista com encargos complementares</v>
          </cell>
          <cell r="D788" t="str">
            <v>h</v>
          </cell>
          <cell r="E788">
            <v>0.5</v>
          </cell>
          <cell r="F788">
            <v>12.149999999999999</v>
          </cell>
          <cell r="G788">
            <v>6.08</v>
          </cell>
        </row>
        <row r="789">
          <cell r="B789" t="str">
            <v>COMPOSIÇÃO PMM-004</v>
          </cell>
          <cell r="C789" t="str">
            <v>Eletricista com encargos complementares</v>
          </cell>
          <cell r="D789" t="str">
            <v>h</v>
          </cell>
          <cell r="E789">
            <v>0.5</v>
          </cell>
          <cell r="F789">
            <v>15.620000000000001</v>
          </cell>
          <cell r="G789">
            <v>7.81</v>
          </cell>
        </row>
        <row r="791">
          <cell r="B791" t="str">
            <v>TOTAL MAO DE OBRA R$</v>
          </cell>
          <cell r="G791">
            <v>13.89</v>
          </cell>
        </row>
        <row r="792">
          <cell r="B792" t="str">
            <v>MATERIAIS</v>
          </cell>
        </row>
        <row r="793">
          <cell r="B793" t="str">
            <v>COT0017</v>
          </cell>
          <cell r="C793" t="str">
            <v>CONTATORA 75A</v>
          </cell>
          <cell r="D793" t="str">
            <v>UN</v>
          </cell>
          <cell r="E793">
            <v>1</v>
          </cell>
          <cell r="F793">
            <v>1388.17</v>
          </cell>
          <cell r="G793">
            <v>1388.17</v>
          </cell>
        </row>
        <row r="799">
          <cell r="B799" t="str">
            <v>TOTAL MATERIAIS R$</v>
          </cell>
          <cell r="G799">
            <v>1388.17</v>
          </cell>
        </row>
        <row r="800">
          <cell r="B800" t="str">
            <v>EQUIPAMENTOS (CUSTO HORÁRIO)</v>
          </cell>
        </row>
        <row r="801">
          <cell r="B801" t="str">
            <v>COMPOSIÇÃO PMM-001</v>
          </cell>
          <cell r="C801" t="str">
            <v>VEÍCULO COM UM CESTO AÉREO SIMPLES ISOLADO COM ALCANCE ATÉ 13 METROS E PORTA ESCADA, MONTADO SOBRE CAMINHÃO DE CARROCERIA (CHP)</v>
          </cell>
          <cell r="D801" t="str">
            <v>CHP</v>
          </cell>
          <cell r="E801">
            <v>0.5</v>
          </cell>
          <cell r="F801">
            <v>98.63000000000001</v>
          </cell>
          <cell r="G801">
            <v>49.32</v>
          </cell>
        </row>
        <row r="802">
          <cell r="B802" t="str">
            <v>TOTAL EQUIPAMENTOS (CUSTO HORÁRIO) R$</v>
          </cell>
          <cell r="G802">
            <v>49.32</v>
          </cell>
        </row>
        <row r="803">
          <cell r="B803" t="str">
            <v>SERVIÇOS</v>
          </cell>
        </row>
        <row r="807">
          <cell r="B807" t="str">
            <v>TOTAL SERVIÇOS R$</v>
          </cell>
          <cell r="G807">
            <v>0</v>
          </cell>
        </row>
        <row r="809">
          <cell r="F809" t="str">
            <v>TOTAL SIMPLES R$</v>
          </cell>
          <cell r="G809">
            <v>1451.38</v>
          </cell>
        </row>
        <row r="810">
          <cell r="B810" t="str">
            <v>  OBS.: 1) ENCARGOS SOCIAIS DA MÃO DE OBRA HORISTA JÁ INCLUSO NO SEU  VALOR;</v>
          </cell>
          <cell r="F810" t="str">
            <v>BDI R$</v>
          </cell>
          <cell r="G810">
            <v>362.85</v>
          </cell>
        </row>
        <row r="811">
          <cell r="F811" t="str">
            <v>TOTAL GERAL C/ BDI R$</v>
          </cell>
          <cell r="G811">
            <v>1814.23</v>
          </cell>
        </row>
        <row r="812">
          <cell r="F812" t="str">
            <v>TOTAL GERAL S/ BDI R$</v>
          </cell>
          <cell r="G812">
            <v>1451.384</v>
          </cell>
        </row>
        <row r="814">
          <cell r="A814" t="str">
            <v>9.a</v>
          </cell>
          <cell r="C814" t="str">
            <v>De 2,5mm2</v>
          </cell>
          <cell r="D814" t="str">
            <v>m</v>
          </cell>
          <cell r="G814">
            <v>2.824</v>
          </cell>
        </row>
        <row r="815">
          <cell r="B815" t="str">
            <v>COMPOSIÇÃO</v>
          </cell>
          <cell r="C815" t="str">
            <v>De 2,5mm2</v>
          </cell>
        </row>
        <row r="816">
          <cell r="B816" t="str">
            <v>UNIDADE</v>
          </cell>
          <cell r="C816" t="str">
            <v>m</v>
          </cell>
        </row>
        <row r="817">
          <cell r="B817" t="str">
            <v>CÓDIGO</v>
          </cell>
          <cell r="C817" t="str">
            <v>9.a</v>
          </cell>
        </row>
        <row r="818">
          <cell r="B818" t="str">
            <v>AUTOR</v>
          </cell>
        </row>
        <row r="819">
          <cell r="B819" t="str">
            <v>ULT ATUAL</v>
          </cell>
          <cell r="C819" t="str">
            <v>18/06/2015 (SINAPI) E 11/2014 (PREFEITURA)</v>
          </cell>
        </row>
        <row r="820">
          <cell r="B820" t="str">
            <v>TABELA</v>
          </cell>
          <cell r="C820" t="str">
            <v>SINAPI MAI/15 (DESONERADA)/PREFEITURA DE MARANGUAPE</v>
          </cell>
        </row>
        <row r="822">
          <cell r="B822" t="str">
            <v>Código</v>
          </cell>
          <cell r="C822" t="str">
            <v>Descrição</v>
          </cell>
          <cell r="D822" t="str">
            <v>Unidade</v>
          </cell>
          <cell r="E822" t="str">
            <v>Coeficiente</v>
          </cell>
          <cell r="F822" t="str">
            <v>Preço</v>
          </cell>
          <cell r="G822" t="str">
            <v>Total</v>
          </cell>
        </row>
        <row r="823">
          <cell r="B823" t="str">
            <v>MAO DE OBRA</v>
          </cell>
        </row>
        <row r="824">
          <cell r="B824" t="str">
            <v>COMPOSIÇÃO PMM-003</v>
          </cell>
          <cell r="C824" t="str">
            <v>Auxiliar de Eletricista com encargos complementares</v>
          </cell>
          <cell r="D824" t="str">
            <v>h</v>
          </cell>
          <cell r="E824">
            <v>0.01</v>
          </cell>
          <cell r="F824">
            <v>12.149999999999999</v>
          </cell>
          <cell r="G824">
            <v>0.12</v>
          </cell>
        </row>
        <row r="825">
          <cell r="B825" t="str">
            <v>COMPOSIÇÃO PMM-004</v>
          </cell>
          <cell r="C825" t="str">
            <v>Eletricista com encargos complementares</v>
          </cell>
          <cell r="D825" t="str">
            <v>h</v>
          </cell>
          <cell r="E825">
            <v>0.01</v>
          </cell>
          <cell r="F825">
            <v>15.620000000000001</v>
          </cell>
          <cell r="G825">
            <v>0.16</v>
          </cell>
        </row>
        <row r="827">
          <cell r="B827" t="str">
            <v>TOTAL MAO DE OBRA R$</v>
          </cell>
          <cell r="G827">
            <v>0.28</v>
          </cell>
        </row>
        <row r="828">
          <cell r="B828" t="str">
            <v>MATERIAIS</v>
          </cell>
        </row>
        <row r="829">
          <cell r="B829" t="str">
            <v>I8229</v>
          </cell>
          <cell r="C829" t="str">
            <v>CABO EM PVC 1000V 2,5 mm²</v>
          </cell>
          <cell r="D829" t="str">
            <v>MT</v>
          </cell>
          <cell r="E829">
            <v>1</v>
          </cell>
          <cell r="F829">
            <v>1.55</v>
          </cell>
          <cell r="G829">
            <v>1.55</v>
          </cell>
        </row>
        <row r="835">
          <cell r="B835" t="str">
            <v>TOTAL MATERIAIS R$</v>
          </cell>
          <cell r="G835">
            <v>1.55</v>
          </cell>
        </row>
        <row r="836">
          <cell r="B836" t="str">
            <v>EQUIPAMENTOS (CUSTO HORÁRIO)</v>
          </cell>
        </row>
        <row r="837">
          <cell r="B837" t="str">
            <v>COMPOSIÇÃO PMM-001</v>
          </cell>
          <cell r="C837" t="str">
            <v>VEÍCULO COM UM CESTO AÉREO SIMPLES ISOLADO COM ALCANCE ATÉ 13 METROS E PORTA ESCADA, MONTADO SOBRE CAMINHÃO DE CARROCERIA (CHP)</v>
          </cell>
          <cell r="D837" t="str">
            <v>CHP</v>
          </cell>
          <cell r="E837">
            <v>0.01</v>
          </cell>
          <cell r="F837">
            <v>98.63000000000001</v>
          </cell>
          <cell r="G837">
            <v>0.99</v>
          </cell>
        </row>
        <row r="838">
          <cell r="B838" t="str">
            <v>TOTAL EQUIPAMENTOS (CUSTO HORÁRIO) R$</v>
          </cell>
          <cell r="G838">
            <v>0.99</v>
          </cell>
        </row>
        <row r="839">
          <cell r="B839" t="str">
            <v>SERVIÇOS</v>
          </cell>
        </row>
        <row r="843">
          <cell r="B843" t="str">
            <v>TOTAL SERVIÇOS R$</v>
          </cell>
          <cell r="G843">
            <v>0</v>
          </cell>
        </row>
        <row r="845">
          <cell r="F845" t="str">
            <v>TOTAL SIMPLES R$</v>
          </cell>
          <cell r="G845">
            <v>2.8200000000000003</v>
          </cell>
        </row>
        <row r="846">
          <cell r="B846" t="str">
            <v>  OBS.: 1) ENCARGOS SOCIAIS DA MÃO DE OBRA HORISTA JÁ INCLUSO NO SEU  VALOR;</v>
          </cell>
          <cell r="F846" t="str">
            <v>BDI R$</v>
          </cell>
          <cell r="G846">
            <v>0.71</v>
          </cell>
        </row>
        <row r="847">
          <cell r="F847" t="str">
            <v>TOTAL GERAL C/ BDI R$</v>
          </cell>
          <cell r="G847">
            <v>3.53</v>
          </cell>
        </row>
        <row r="848">
          <cell r="F848" t="str">
            <v>TOTAL GERAL S/ BDI R$</v>
          </cell>
          <cell r="G848">
            <v>2.824</v>
          </cell>
        </row>
        <row r="850">
          <cell r="A850" t="str">
            <v>9.b</v>
          </cell>
          <cell r="C850" t="str">
            <v>De 4,0mm2</v>
          </cell>
          <cell r="D850" t="str">
            <v>m</v>
          </cell>
          <cell r="G850">
            <v>4.04</v>
          </cell>
        </row>
        <row r="851">
          <cell r="B851" t="str">
            <v>COMPOSIÇÃO</v>
          </cell>
          <cell r="C851" t="str">
            <v>De 4,0mm2</v>
          </cell>
        </row>
        <row r="852">
          <cell r="B852" t="str">
            <v>UNIDADE</v>
          </cell>
          <cell r="C852" t="str">
            <v>m</v>
          </cell>
        </row>
        <row r="853">
          <cell r="B853" t="str">
            <v>CÓDIGO</v>
          </cell>
          <cell r="C853" t="str">
            <v>9.b</v>
          </cell>
        </row>
        <row r="854">
          <cell r="B854" t="str">
            <v>AUTOR</v>
          </cell>
        </row>
        <row r="855">
          <cell r="B855" t="str">
            <v>ULT ATUAL</v>
          </cell>
          <cell r="C855" t="str">
            <v>18/06/2015 (SINAPI) E 11/2014 (PREFEITURA)</v>
          </cell>
        </row>
        <row r="856">
          <cell r="B856" t="str">
            <v>TABELA</v>
          </cell>
          <cell r="C856" t="str">
            <v>SINAPI MAI/15 (DESONERADA)/PREFEITURA DE MARANGUAPE</v>
          </cell>
        </row>
        <row r="858">
          <cell r="B858" t="str">
            <v>Código</v>
          </cell>
          <cell r="C858" t="str">
            <v>Descrição</v>
          </cell>
          <cell r="D858" t="str">
            <v>Unidade</v>
          </cell>
          <cell r="E858" t="str">
            <v>Coeficiente</v>
          </cell>
          <cell r="F858" t="str">
            <v>Preço</v>
          </cell>
          <cell r="G858" t="str">
            <v>Total</v>
          </cell>
        </row>
        <row r="859">
          <cell r="B859" t="str">
            <v>MAO DE OBRA</v>
          </cell>
        </row>
        <row r="860">
          <cell r="B860" t="str">
            <v>COMPOSIÇÃO PMM-003</v>
          </cell>
          <cell r="C860" t="str">
            <v>Auxiliar de Eletricista com encargos complementares</v>
          </cell>
          <cell r="D860" t="str">
            <v>h</v>
          </cell>
          <cell r="E860">
            <v>0.01</v>
          </cell>
          <cell r="F860">
            <v>12.149999999999999</v>
          </cell>
          <cell r="G860">
            <v>0.12</v>
          </cell>
        </row>
        <row r="861">
          <cell r="B861" t="str">
            <v>COMPOSIÇÃO PMM-004</v>
          </cell>
          <cell r="C861" t="str">
            <v>Eletricista com encargos complementares</v>
          </cell>
          <cell r="D861" t="str">
            <v>h</v>
          </cell>
          <cell r="E861">
            <v>0.01</v>
          </cell>
          <cell r="F861">
            <v>15.620000000000001</v>
          </cell>
          <cell r="G861">
            <v>0.16</v>
          </cell>
        </row>
        <row r="863">
          <cell r="B863" t="str">
            <v>TOTAL MAO DE OBRA R$</v>
          </cell>
          <cell r="G863">
            <v>0.28</v>
          </cell>
        </row>
        <row r="864">
          <cell r="B864" t="str">
            <v>MATERIAIS</v>
          </cell>
        </row>
        <row r="865">
          <cell r="B865" t="str">
            <v>I0374</v>
          </cell>
          <cell r="C865" t="str">
            <v>CABO EM PVC 1000V 4MM2</v>
          </cell>
          <cell r="D865" t="str">
            <v>MT</v>
          </cell>
          <cell r="E865">
            <v>1</v>
          </cell>
          <cell r="F865">
            <v>2.77</v>
          </cell>
          <cell r="G865">
            <v>2.77</v>
          </cell>
        </row>
        <row r="871">
          <cell r="B871" t="str">
            <v>TOTAL MATERIAIS R$</v>
          </cell>
          <cell r="G871">
            <v>2.77</v>
          </cell>
        </row>
        <row r="872">
          <cell r="B872" t="str">
            <v>EQUIPAMENTOS (CUSTO HORÁRIO)</v>
          </cell>
        </row>
        <row r="873">
          <cell r="B873" t="str">
            <v>COMPOSIÇÃO PMM-001</v>
          </cell>
          <cell r="C873" t="str">
            <v>VEÍCULO COM UM CESTO AÉREO SIMPLES ISOLADO COM ALCANCE ATÉ 13 METROS E PORTA ESCADA, MONTADO SOBRE CAMINHÃO DE CARROCERIA (CHP)</v>
          </cell>
          <cell r="D873" t="str">
            <v>CHP</v>
          </cell>
          <cell r="E873">
            <v>0.01</v>
          </cell>
          <cell r="F873">
            <v>98.63000000000001</v>
          </cell>
          <cell r="G873">
            <v>0.99</v>
          </cell>
        </row>
        <row r="874">
          <cell r="B874" t="str">
            <v>TOTAL EQUIPAMENTOS (CUSTO HORÁRIO) R$</v>
          </cell>
          <cell r="G874">
            <v>0.99</v>
          </cell>
        </row>
        <row r="875">
          <cell r="B875" t="str">
            <v>SERVIÇOS</v>
          </cell>
        </row>
        <row r="879">
          <cell r="B879" t="str">
            <v>TOTAL SERVIÇOS R$</v>
          </cell>
          <cell r="G879">
            <v>0</v>
          </cell>
        </row>
        <row r="881">
          <cell r="F881" t="str">
            <v>TOTAL SIMPLES R$</v>
          </cell>
          <cell r="G881">
            <v>4.04</v>
          </cell>
        </row>
        <row r="882">
          <cell r="B882" t="str">
            <v>  OBS.: 1) ENCARGOS SOCIAIS DA MÃO DE OBRA HORISTA JÁ INCLUSO NO SEU  VALOR;</v>
          </cell>
          <cell r="F882" t="str">
            <v>BDI R$</v>
          </cell>
          <cell r="G882">
            <v>1.01</v>
          </cell>
        </row>
        <row r="883">
          <cell r="F883" t="str">
            <v>TOTAL GERAL C/ BDI R$</v>
          </cell>
          <cell r="G883">
            <v>5.05</v>
          </cell>
        </row>
        <row r="884">
          <cell r="F884" t="str">
            <v>TOTAL GERAL S/ BDI R$</v>
          </cell>
          <cell r="G884">
            <v>4.04</v>
          </cell>
        </row>
        <row r="886">
          <cell r="A886" t="str">
            <v>9.c</v>
          </cell>
          <cell r="C886" t="str">
            <v>De 6,0mm2</v>
          </cell>
          <cell r="D886" t="str">
            <v>m</v>
          </cell>
          <cell r="G886">
            <v>4.720000000000001</v>
          </cell>
        </row>
        <row r="887">
          <cell r="B887" t="str">
            <v>COMPOSIÇÃO</v>
          </cell>
          <cell r="C887" t="str">
            <v>De 6,0mm2</v>
          </cell>
        </row>
        <row r="888">
          <cell r="B888" t="str">
            <v>UNIDADE</v>
          </cell>
          <cell r="C888" t="str">
            <v>m</v>
          </cell>
        </row>
        <row r="889">
          <cell r="B889" t="str">
            <v>CÓDIGO</v>
          </cell>
          <cell r="C889" t="str">
            <v>9.c</v>
          </cell>
        </row>
        <row r="890">
          <cell r="B890" t="str">
            <v>AUTOR</v>
          </cell>
        </row>
        <row r="891">
          <cell r="B891" t="str">
            <v>ULT ATUAL</v>
          </cell>
          <cell r="C891" t="str">
            <v>18/06/2015 (SINAPI) E 11/2014 (PREFEITURA)</v>
          </cell>
        </row>
        <row r="892">
          <cell r="B892" t="str">
            <v>TABELA</v>
          </cell>
          <cell r="C892" t="str">
            <v>SINAPI MAI/15 (DESONERADA)/PREFEITURA DE MARANGUAPE</v>
          </cell>
        </row>
        <row r="894">
          <cell r="B894" t="str">
            <v>Código</v>
          </cell>
          <cell r="C894" t="str">
            <v>Descrição</v>
          </cell>
          <cell r="D894" t="str">
            <v>Unidade</v>
          </cell>
          <cell r="E894" t="str">
            <v>Coeficiente</v>
          </cell>
          <cell r="F894" t="str">
            <v>Preço</v>
          </cell>
          <cell r="G894" t="str">
            <v>Total</v>
          </cell>
        </row>
        <row r="895">
          <cell r="B895" t="str">
            <v>MAO DE OBRA</v>
          </cell>
        </row>
        <row r="896">
          <cell r="B896" t="str">
            <v>COMPOSIÇÃO PMM-003</v>
          </cell>
          <cell r="C896" t="str">
            <v>Auxiliar de Eletricista com encargos complementares</v>
          </cell>
          <cell r="D896" t="str">
            <v>h</v>
          </cell>
          <cell r="E896">
            <v>0.01</v>
          </cell>
          <cell r="F896">
            <v>12.149999999999999</v>
          </cell>
          <cell r="G896">
            <v>0.12</v>
          </cell>
        </row>
        <row r="897">
          <cell r="B897" t="str">
            <v>COMPOSIÇÃO PMM-004</v>
          </cell>
          <cell r="C897" t="str">
            <v>Eletricista com encargos complementares</v>
          </cell>
          <cell r="D897" t="str">
            <v>h</v>
          </cell>
          <cell r="E897">
            <v>0.01</v>
          </cell>
          <cell r="F897">
            <v>15.620000000000001</v>
          </cell>
          <cell r="G897">
            <v>0.16</v>
          </cell>
        </row>
        <row r="899">
          <cell r="B899" t="str">
            <v>TOTAL MAO DE OBRA R$</v>
          </cell>
          <cell r="G899">
            <v>0.28</v>
          </cell>
        </row>
        <row r="900">
          <cell r="B900" t="str">
            <v>MATERIAIS</v>
          </cell>
        </row>
        <row r="901">
          <cell r="B901" t="str">
            <v>I0375</v>
          </cell>
          <cell r="C901" t="str">
            <v>CABO EM PVC 1000V 6MM2</v>
          </cell>
          <cell r="D901" t="str">
            <v>MT</v>
          </cell>
          <cell r="E901">
            <v>1</v>
          </cell>
          <cell r="F901">
            <v>3.45</v>
          </cell>
          <cell r="G901">
            <v>3.45</v>
          </cell>
        </row>
        <row r="907">
          <cell r="B907" t="str">
            <v>TOTAL MATERIAIS R$</v>
          </cell>
          <cell r="G907">
            <v>3.45</v>
          </cell>
        </row>
        <row r="908">
          <cell r="B908" t="str">
            <v>EQUIPAMENTOS (CUSTO HORÁRIO)</v>
          </cell>
        </row>
        <row r="909">
          <cell r="B909" t="str">
            <v>COMPOSIÇÃO PMM-001</v>
          </cell>
          <cell r="C909" t="str">
            <v>VEÍCULO COM UM CESTO AÉREO SIMPLES ISOLADO COM ALCANCE ATÉ 13 METROS E PORTA ESCADA, MONTADO SOBRE CAMINHÃO DE CARROCERIA (CHP)</v>
          </cell>
          <cell r="D909" t="str">
            <v>CHP</v>
          </cell>
          <cell r="E909">
            <v>0.01</v>
          </cell>
          <cell r="F909">
            <v>98.63000000000001</v>
          </cell>
          <cell r="G909">
            <v>0.99</v>
          </cell>
        </row>
        <row r="910">
          <cell r="B910" t="str">
            <v>TOTAL EQUIPAMENTOS (CUSTO HORÁRIO) R$</v>
          </cell>
          <cell r="G910">
            <v>0.99</v>
          </cell>
        </row>
        <row r="911">
          <cell r="B911" t="str">
            <v>SERVIÇOS</v>
          </cell>
        </row>
        <row r="915">
          <cell r="B915" t="str">
            <v>TOTAL SERVIÇOS R$</v>
          </cell>
          <cell r="G915">
            <v>0</v>
          </cell>
        </row>
        <row r="917">
          <cell r="F917" t="str">
            <v>TOTAL SIMPLES R$</v>
          </cell>
          <cell r="G917">
            <v>4.720000000000001</v>
          </cell>
        </row>
        <row r="918">
          <cell r="B918" t="str">
            <v>  OBS.: 1) ENCARGOS SOCIAIS DA MÃO DE OBRA HORISTA JÁ INCLUSO NO SEU  VALOR;</v>
          </cell>
          <cell r="F918" t="str">
            <v>BDI R$</v>
          </cell>
          <cell r="G918">
            <v>1.18</v>
          </cell>
        </row>
        <row r="919">
          <cell r="F919" t="str">
            <v>TOTAL GERAL C/ BDI R$</v>
          </cell>
          <cell r="G919">
            <v>5.9</v>
          </cell>
        </row>
        <row r="920">
          <cell r="F920" t="str">
            <v>TOTAL GERAL S/ BDI R$</v>
          </cell>
          <cell r="G920">
            <v>4.720000000000001</v>
          </cell>
        </row>
        <row r="922">
          <cell r="A922" t="str">
            <v>9.d</v>
          </cell>
          <cell r="C922" t="str">
            <v>De 10,0mm2</v>
          </cell>
          <cell r="D922" t="str">
            <v>m</v>
          </cell>
          <cell r="G922">
            <v>6.5680000000000005</v>
          </cell>
        </row>
        <row r="923">
          <cell r="B923" t="str">
            <v>COMPOSIÇÃO</v>
          </cell>
          <cell r="C923" t="str">
            <v>De 10,0mm2</v>
          </cell>
        </row>
        <row r="924">
          <cell r="B924" t="str">
            <v>UNIDADE</v>
          </cell>
          <cell r="C924" t="str">
            <v>m</v>
          </cell>
        </row>
        <row r="925">
          <cell r="B925" t="str">
            <v>CÓDIGO</v>
          </cell>
          <cell r="C925" t="str">
            <v>9.d</v>
          </cell>
        </row>
        <row r="926">
          <cell r="B926" t="str">
            <v>AUTOR</v>
          </cell>
        </row>
        <row r="927">
          <cell r="B927" t="str">
            <v>ULT ATUAL</v>
          </cell>
          <cell r="C927" t="str">
            <v>18/06/2015 (SINAPI) E 11/2014 (PREFEITURA)</v>
          </cell>
        </row>
        <row r="928">
          <cell r="B928" t="str">
            <v>TABELA</v>
          </cell>
          <cell r="C928" t="str">
            <v>SINAPI MAI/15 (DESONERADA)/PREFEITURA DE MARANGUAPE</v>
          </cell>
        </row>
        <row r="930">
          <cell r="B930" t="str">
            <v>Código</v>
          </cell>
          <cell r="C930" t="str">
            <v>Descrição</v>
          </cell>
          <cell r="D930" t="str">
            <v>Unidade</v>
          </cell>
          <cell r="E930" t="str">
            <v>Coeficiente</v>
          </cell>
          <cell r="F930" t="str">
            <v>Preço</v>
          </cell>
          <cell r="G930" t="str">
            <v>Total</v>
          </cell>
        </row>
        <row r="931">
          <cell r="B931" t="str">
            <v>MAO DE OBRA</v>
          </cell>
        </row>
        <row r="932">
          <cell r="B932" t="str">
            <v>COMPOSIÇÃO PMM-003</v>
          </cell>
          <cell r="C932" t="str">
            <v>Auxiliar de Eletricista com encargos complementares</v>
          </cell>
          <cell r="D932" t="str">
            <v>h</v>
          </cell>
          <cell r="E932">
            <v>0.01</v>
          </cell>
          <cell r="F932">
            <v>12.149999999999999</v>
          </cell>
          <cell r="G932">
            <v>0.12</v>
          </cell>
        </row>
        <row r="933">
          <cell r="B933" t="str">
            <v>COMPOSIÇÃO PMM-004</v>
          </cell>
          <cell r="C933" t="str">
            <v>Eletricista com encargos complementares</v>
          </cell>
          <cell r="D933" t="str">
            <v>h</v>
          </cell>
          <cell r="E933">
            <v>0.01</v>
          </cell>
          <cell r="F933">
            <v>15.620000000000001</v>
          </cell>
          <cell r="G933">
            <v>0.16</v>
          </cell>
        </row>
        <row r="935">
          <cell r="B935" t="str">
            <v>TOTAL MAO DE OBRA R$</v>
          </cell>
          <cell r="G935">
            <v>0.28</v>
          </cell>
        </row>
        <row r="936">
          <cell r="B936" t="str">
            <v>MATERIAIS</v>
          </cell>
        </row>
        <row r="937">
          <cell r="B937" t="str">
            <v>I0366</v>
          </cell>
          <cell r="C937" t="str">
            <v>CABO EM PVC 1000V 10MM2</v>
          </cell>
          <cell r="D937" t="str">
            <v>MT</v>
          </cell>
          <cell r="E937">
            <v>1</v>
          </cell>
          <cell r="F937">
            <v>5.3</v>
          </cell>
          <cell r="G937">
            <v>5.3</v>
          </cell>
        </row>
        <row r="943">
          <cell r="B943" t="str">
            <v>TOTAL MATERIAIS R$</v>
          </cell>
          <cell r="G943">
            <v>5.3</v>
          </cell>
        </row>
        <row r="944">
          <cell r="B944" t="str">
            <v>EQUIPAMENTOS (CUSTO HORÁRIO)</v>
          </cell>
        </row>
        <row r="945">
          <cell r="B945" t="str">
            <v>COMPOSIÇÃO PMM-001</v>
          </cell>
          <cell r="C945" t="str">
            <v>VEÍCULO COM UM CESTO AÉREO SIMPLES ISOLADO COM ALCANCE ATÉ 13 METROS E PORTA ESCADA, MONTADO SOBRE CAMINHÃO DE CARROCERIA (CHP)</v>
          </cell>
          <cell r="D945" t="str">
            <v>CHP</v>
          </cell>
          <cell r="E945">
            <v>0.01</v>
          </cell>
          <cell r="F945">
            <v>98.63000000000001</v>
          </cell>
          <cell r="G945">
            <v>0.99</v>
          </cell>
        </row>
        <row r="946">
          <cell r="B946" t="str">
            <v>TOTAL EQUIPAMENTOS (CUSTO HORÁRIO) R$</v>
          </cell>
          <cell r="G946">
            <v>0.99</v>
          </cell>
        </row>
        <row r="947">
          <cell r="B947" t="str">
            <v>SERVIÇOS</v>
          </cell>
        </row>
        <row r="951">
          <cell r="B951" t="str">
            <v>TOTAL SERVIÇOS R$</v>
          </cell>
          <cell r="G951">
            <v>0</v>
          </cell>
        </row>
        <row r="953">
          <cell r="F953" t="str">
            <v>TOTAL SIMPLES R$</v>
          </cell>
          <cell r="G953">
            <v>6.57</v>
          </cell>
        </row>
        <row r="954">
          <cell r="B954" t="str">
            <v>  OBS.: 1) ENCARGOS SOCIAIS DA MÃO DE OBRA HORISTA JÁ INCLUSO NO SEU  VALOR;</v>
          </cell>
          <cell r="F954" t="str">
            <v>BDI R$</v>
          </cell>
          <cell r="G954">
            <v>1.64</v>
          </cell>
        </row>
        <row r="955">
          <cell r="F955" t="str">
            <v>TOTAL GERAL C/ BDI R$</v>
          </cell>
          <cell r="G955">
            <v>8.21</v>
          </cell>
        </row>
        <row r="956">
          <cell r="F956" t="str">
            <v>TOTAL GERAL S/ BDI R$</v>
          </cell>
          <cell r="G956">
            <v>6.5680000000000005</v>
          </cell>
        </row>
        <row r="958">
          <cell r="A958" t="str">
            <v>9.e</v>
          </cell>
          <cell r="C958" t="str">
            <v>De 16,0mm2</v>
          </cell>
          <cell r="D958" t="str">
            <v>m</v>
          </cell>
          <cell r="G958">
            <v>9.232</v>
          </cell>
        </row>
        <row r="959">
          <cell r="B959" t="str">
            <v>COMPOSIÇÃO</v>
          </cell>
          <cell r="C959" t="str">
            <v>De 16,0mm2</v>
          </cell>
        </row>
        <row r="960">
          <cell r="B960" t="str">
            <v>UNIDADE</v>
          </cell>
          <cell r="C960" t="str">
            <v>m</v>
          </cell>
        </row>
        <row r="961">
          <cell r="B961" t="str">
            <v>CÓDIGO</v>
          </cell>
          <cell r="C961" t="str">
            <v>9.e</v>
          </cell>
        </row>
        <row r="962">
          <cell r="B962" t="str">
            <v>AUTOR</v>
          </cell>
        </row>
        <row r="963">
          <cell r="B963" t="str">
            <v>ULT ATUAL</v>
          </cell>
          <cell r="C963" t="str">
            <v>18/06/2015 (SINAPI) E 11/2014 (PREFEITURA)</v>
          </cell>
        </row>
        <row r="964">
          <cell r="B964" t="str">
            <v>TABELA</v>
          </cell>
          <cell r="C964" t="str">
            <v>SINAPI MAI/15 (DESONERADA)/PREFEITURA DE MARANGUAPE</v>
          </cell>
        </row>
        <row r="966">
          <cell r="B966" t="str">
            <v>Código</v>
          </cell>
          <cell r="C966" t="str">
            <v>Descrição</v>
          </cell>
          <cell r="D966" t="str">
            <v>Unidade</v>
          </cell>
          <cell r="E966" t="str">
            <v>Coeficiente</v>
          </cell>
          <cell r="F966" t="str">
            <v>Preço</v>
          </cell>
          <cell r="G966" t="str">
            <v>Total</v>
          </cell>
        </row>
        <row r="967">
          <cell r="B967" t="str">
            <v>MAO DE OBRA</v>
          </cell>
        </row>
        <row r="968">
          <cell r="B968" t="str">
            <v>COMPOSIÇÃO PMM-003</v>
          </cell>
          <cell r="C968" t="str">
            <v>Auxiliar de Eletricista com encargos complementares</v>
          </cell>
          <cell r="D968" t="str">
            <v>h</v>
          </cell>
          <cell r="E968">
            <v>0.01</v>
          </cell>
          <cell r="F968">
            <v>12.149999999999999</v>
          </cell>
          <cell r="G968">
            <v>0.12</v>
          </cell>
        </row>
        <row r="969">
          <cell r="B969" t="str">
            <v>COMPOSIÇÃO PMM-004</v>
          </cell>
          <cell r="C969" t="str">
            <v>Eletricista com encargos complementares</v>
          </cell>
          <cell r="D969" t="str">
            <v>h</v>
          </cell>
          <cell r="E969">
            <v>0.01</v>
          </cell>
          <cell r="F969">
            <v>15.620000000000001</v>
          </cell>
          <cell r="G969">
            <v>0.16</v>
          </cell>
        </row>
        <row r="971">
          <cell r="B971" t="str">
            <v>TOTAL MAO DE OBRA R$</v>
          </cell>
          <cell r="G971">
            <v>0.28</v>
          </cell>
        </row>
        <row r="972">
          <cell r="B972" t="str">
            <v>MATERIAIS</v>
          </cell>
        </row>
        <row r="973">
          <cell r="B973" t="str">
            <v>I0369</v>
          </cell>
          <cell r="C973" t="str">
            <v>CABO EM PVC 1000V 16MM2</v>
          </cell>
          <cell r="D973" t="str">
            <v>MT</v>
          </cell>
          <cell r="E973">
            <v>1</v>
          </cell>
          <cell r="F973">
            <v>7.96</v>
          </cell>
          <cell r="G973">
            <v>7.96</v>
          </cell>
        </row>
        <row r="979">
          <cell r="B979" t="str">
            <v>TOTAL MATERIAIS R$</v>
          </cell>
          <cell r="G979">
            <v>7.96</v>
          </cell>
        </row>
        <row r="980">
          <cell r="B980" t="str">
            <v>EQUIPAMENTOS (CUSTO HORÁRIO)</v>
          </cell>
        </row>
        <row r="981">
          <cell r="B981" t="str">
            <v>COMPOSIÇÃO PMM-001</v>
          </cell>
          <cell r="C981" t="str">
            <v>VEÍCULO COM UM CESTO AÉREO SIMPLES ISOLADO COM ALCANCE ATÉ 13 METROS E PORTA ESCADA, MONTADO SOBRE CAMINHÃO DE CARROCERIA (CHP)</v>
          </cell>
          <cell r="D981" t="str">
            <v>CHP</v>
          </cell>
          <cell r="E981">
            <v>0.01</v>
          </cell>
          <cell r="F981">
            <v>98.63000000000001</v>
          </cell>
          <cell r="G981">
            <v>0.99</v>
          </cell>
        </row>
        <row r="982">
          <cell r="B982" t="str">
            <v>TOTAL EQUIPAMENTOS (CUSTO HORÁRIO) R$</v>
          </cell>
          <cell r="G982">
            <v>0.99</v>
          </cell>
        </row>
        <row r="983">
          <cell r="B983" t="str">
            <v>SERVIÇOS</v>
          </cell>
        </row>
        <row r="987">
          <cell r="B987" t="str">
            <v>TOTAL SERVIÇOS R$</v>
          </cell>
          <cell r="G987">
            <v>0</v>
          </cell>
        </row>
        <row r="989">
          <cell r="F989" t="str">
            <v>TOTAL SIMPLES R$</v>
          </cell>
          <cell r="G989">
            <v>9.23</v>
          </cell>
        </row>
        <row r="990">
          <cell r="B990" t="str">
            <v>  OBS.: 1) ENCARGOS SOCIAIS DA MÃO DE OBRA HORISTA JÁ INCLUSO NO SEU  VALOR;</v>
          </cell>
          <cell r="F990" t="str">
            <v>BDI R$</v>
          </cell>
          <cell r="G990">
            <v>2.31</v>
          </cell>
        </row>
        <row r="991">
          <cell r="F991" t="str">
            <v>TOTAL GERAL C/ BDI R$</v>
          </cell>
          <cell r="G991">
            <v>11.54</v>
          </cell>
        </row>
        <row r="992">
          <cell r="F992" t="str">
            <v>TOTAL GERAL S/ BDI R$</v>
          </cell>
          <cell r="G992">
            <v>9.232</v>
          </cell>
        </row>
        <row r="994">
          <cell r="A994" t="str">
            <v>9.f</v>
          </cell>
          <cell r="C994" t="str">
            <v>De 25,0mm2</v>
          </cell>
          <cell r="D994" t="str">
            <v>m</v>
          </cell>
          <cell r="G994">
            <v>14.8</v>
          </cell>
        </row>
        <row r="995">
          <cell r="B995" t="str">
            <v>COMPOSIÇÃO</v>
          </cell>
          <cell r="C995" t="str">
            <v>De 25,0mm2</v>
          </cell>
        </row>
        <row r="996">
          <cell r="B996" t="str">
            <v>UNIDADE</v>
          </cell>
          <cell r="C996" t="str">
            <v>m</v>
          </cell>
        </row>
        <row r="997">
          <cell r="B997" t="str">
            <v>CÓDIGO</v>
          </cell>
          <cell r="C997" t="str">
            <v>9.f</v>
          </cell>
        </row>
        <row r="998">
          <cell r="B998" t="str">
            <v>AUTOR</v>
          </cell>
        </row>
        <row r="999">
          <cell r="B999" t="str">
            <v>ULT ATUAL</v>
          </cell>
          <cell r="C999" t="str">
            <v>18/06/2015 (SINAPI) E 11/2014 (PREFEITURA)</v>
          </cell>
        </row>
        <row r="1000">
          <cell r="B1000" t="str">
            <v>TABELA</v>
          </cell>
          <cell r="C1000" t="str">
            <v>SINAPI MAI/15 (DESONERADA)/PREFEITURA DE MARANGUAPE</v>
          </cell>
        </row>
        <row r="1002">
          <cell r="B1002" t="str">
            <v>Código</v>
          </cell>
          <cell r="C1002" t="str">
            <v>Descrição</v>
          </cell>
          <cell r="D1002" t="str">
            <v>Unidade</v>
          </cell>
          <cell r="E1002" t="str">
            <v>Coeficiente</v>
          </cell>
          <cell r="F1002" t="str">
            <v>Preço</v>
          </cell>
          <cell r="G1002" t="str">
            <v>Total</v>
          </cell>
        </row>
        <row r="1003">
          <cell r="B1003" t="str">
            <v>MAO DE OBRA</v>
          </cell>
        </row>
        <row r="1004">
          <cell r="B1004" t="str">
            <v>COMPOSIÇÃO PMM-003</v>
          </cell>
          <cell r="C1004" t="str">
            <v>Auxiliar de Eletricista com encargos complementares</v>
          </cell>
          <cell r="D1004" t="str">
            <v>h</v>
          </cell>
          <cell r="E1004">
            <v>0.02</v>
          </cell>
          <cell r="F1004">
            <v>12.149999999999999</v>
          </cell>
          <cell r="G1004">
            <v>0.24</v>
          </cell>
        </row>
        <row r="1005">
          <cell r="B1005" t="str">
            <v>COMPOSIÇÃO PMM-004</v>
          </cell>
          <cell r="C1005" t="str">
            <v>Eletricista com encargos complementares</v>
          </cell>
          <cell r="D1005" t="str">
            <v>h</v>
          </cell>
          <cell r="E1005">
            <v>0.02</v>
          </cell>
          <cell r="F1005">
            <v>15.620000000000001</v>
          </cell>
          <cell r="G1005">
            <v>0.31</v>
          </cell>
        </row>
        <row r="1007">
          <cell r="B1007" t="str">
            <v>TOTAL MAO DE OBRA R$</v>
          </cell>
          <cell r="G1007">
            <v>0.55</v>
          </cell>
        </row>
        <row r="1008">
          <cell r="B1008" t="str">
            <v>MATERIAIS</v>
          </cell>
        </row>
        <row r="1009">
          <cell r="B1009" t="str">
            <v>I0372</v>
          </cell>
          <cell r="C1009" t="str">
            <v>CABO EM PVC 1000V 25MM2</v>
          </cell>
          <cell r="D1009" t="str">
            <v>MT</v>
          </cell>
          <cell r="E1009">
            <v>1</v>
          </cell>
          <cell r="F1009">
            <v>12.28</v>
          </cell>
          <cell r="G1009">
            <v>12.28</v>
          </cell>
        </row>
        <row r="1015">
          <cell r="B1015" t="str">
            <v>TOTAL MATERIAIS R$</v>
          </cell>
          <cell r="G1015">
            <v>12.28</v>
          </cell>
        </row>
        <row r="1016">
          <cell r="B1016" t="str">
            <v>EQUIPAMENTOS (CUSTO HORÁRIO)</v>
          </cell>
        </row>
        <row r="1017">
          <cell r="B1017" t="str">
            <v>COMPOSIÇÃO PMM-001</v>
          </cell>
          <cell r="C1017" t="str">
            <v>VEÍCULO COM UM CESTO AÉREO SIMPLES ISOLADO COM ALCANCE ATÉ 13 METROS E PORTA ESCADA, MONTADO SOBRE CAMINHÃO DE CARROCERIA (CHP)</v>
          </cell>
          <cell r="D1017" t="str">
            <v>CHP</v>
          </cell>
          <cell r="E1017">
            <v>0.02</v>
          </cell>
          <cell r="F1017">
            <v>98.63000000000001</v>
          </cell>
          <cell r="G1017">
            <v>1.97</v>
          </cell>
        </row>
        <row r="1018">
          <cell r="B1018" t="str">
            <v>TOTAL EQUIPAMENTOS (CUSTO HORÁRIO) R$</v>
          </cell>
          <cell r="G1018">
            <v>1.97</v>
          </cell>
        </row>
        <row r="1019">
          <cell r="B1019" t="str">
            <v>SERVIÇOS</v>
          </cell>
        </row>
        <row r="1023">
          <cell r="B1023" t="str">
            <v>TOTAL SERVIÇOS R$</v>
          </cell>
          <cell r="G1023">
            <v>0</v>
          </cell>
        </row>
        <row r="1025">
          <cell r="F1025" t="str">
            <v>TOTAL SIMPLES R$</v>
          </cell>
          <cell r="G1025">
            <v>14.8</v>
          </cell>
        </row>
        <row r="1026">
          <cell r="B1026" t="str">
            <v>  OBS.: 1) ENCARGOS SOCIAIS DA MÃO DE OBRA HORISTA JÁ INCLUSO NO SEU  VALOR;</v>
          </cell>
          <cell r="F1026" t="str">
            <v>BDI R$</v>
          </cell>
          <cell r="G1026">
            <v>3.7</v>
          </cell>
        </row>
        <row r="1027">
          <cell r="F1027" t="str">
            <v>TOTAL GERAL C/ BDI R$</v>
          </cell>
          <cell r="G1027">
            <v>18.5</v>
          </cell>
        </row>
        <row r="1028">
          <cell r="F1028" t="str">
            <v>TOTAL GERAL S/ BDI R$</v>
          </cell>
          <cell r="G1028">
            <v>14.8</v>
          </cell>
        </row>
        <row r="1030">
          <cell r="A1030" t="str">
            <v>10.a</v>
          </cell>
          <cell r="C1030" t="str">
            <v>PP 3x2,5mm2</v>
          </cell>
          <cell r="D1030" t="str">
            <v>m</v>
          </cell>
          <cell r="G1030">
            <v>5.96</v>
          </cell>
        </row>
        <row r="1031">
          <cell r="B1031" t="str">
            <v>COMPOSIÇÃO</v>
          </cell>
          <cell r="C1031" t="str">
            <v>PP 3x2,5mm2</v>
          </cell>
        </row>
        <row r="1032">
          <cell r="B1032" t="str">
            <v>UNIDADE</v>
          </cell>
          <cell r="C1032" t="str">
            <v>m</v>
          </cell>
        </row>
        <row r="1033">
          <cell r="B1033" t="str">
            <v>CÓDIGO</v>
          </cell>
          <cell r="C1033" t="str">
            <v>10.a</v>
          </cell>
        </row>
        <row r="1034">
          <cell r="B1034" t="str">
            <v>AUTOR</v>
          </cell>
        </row>
        <row r="1035">
          <cell r="B1035" t="str">
            <v>ULT ATUAL</v>
          </cell>
          <cell r="C1035" t="str">
            <v>18/06/2015 (SINAPI) E 11/2014 (PREFEITURA)</v>
          </cell>
        </row>
        <row r="1036">
          <cell r="B1036" t="str">
            <v>TABELA</v>
          </cell>
          <cell r="C1036" t="str">
            <v>SINAPI MAI/15 (DESONERADA)/PREFEITURA DE MARANGUAPE</v>
          </cell>
        </row>
        <row r="1038">
          <cell r="B1038" t="str">
            <v>Código</v>
          </cell>
          <cell r="C1038" t="str">
            <v>Descrição</v>
          </cell>
          <cell r="D1038" t="str">
            <v>Unidade</v>
          </cell>
          <cell r="E1038" t="str">
            <v>Coeficiente</v>
          </cell>
          <cell r="F1038" t="str">
            <v>Preço</v>
          </cell>
          <cell r="G1038" t="str">
            <v>Total</v>
          </cell>
        </row>
        <row r="1039">
          <cell r="B1039" t="str">
            <v>MAO DE OBRA</v>
          </cell>
        </row>
        <row r="1040">
          <cell r="B1040" t="str">
            <v>COMPOSIÇÃO PMM-003</v>
          </cell>
          <cell r="C1040" t="str">
            <v>Auxiliar de Eletricista com encargos complementares</v>
          </cell>
          <cell r="D1040" t="str">
            <v>h</v>
          </cell>
          <cell r="E1040">
            <v>0.02</v>
          </cell>
          <cell r="F1040">
            <v>12.149999999999999</v>
          </cell>
          <cell r="G1040">
            <v>0.24</v>
          </cell>
        </row>
        <row r="1041">
          <cell r="B1041" t="str">
            <v>COMPOSIÇÃO PMM-004</v>
          </cell>
          <cell r="C1041" t="str">
            <v>Eletricista com encargos complementares</v>
          </cell>
          <cell r="D1041" t="str">
            <v>h</v>
          </cell>
          <cell r="E1041">
            <v>0.02</v>
          </cell>
          <cell r="F1041">
            <v>15.620000000000001</v>
          </cell>
          <cell r="G1041">
            <v>0.31</v>
          </cell>
        </row>
        <row r="1043">
          <cell r="B1043" t="str">
            <v>TOTAL MAO DE OBRA R$</v>
          </cell>
          <cell r="G1043">
            <v>0.55</v>
          </cell>
        </row>
        <row r="1044">
          <cell r="B1044" t="str">
            <v>MATERIAIS</v>
          </cell>
        </row>
        <row r="1045">
          <cell r="B1045" t="str">
            <v>I8438</v>
          </cell>
          <cell r="C1045" t="str">
            <v>CABO CORDPLAST (CABO PP) 3 x 2,50 mm²</v>
          </cell>
          <cell r="D1045" t="str">
            <v>MT</v>
          </cell>
          <cell r="E1045">
            <v>1</v>
          </cell>
          <cell r="F1045">
            <v>3.44</v>
          </cell>
          <cell r="G1045">
            <v>3.44</v>
          </cell>
        </row>
        <row r="1051">
          <cell r="B1051" t="str">
            <v>TOTAL MATERIAIS R$</v>
          </cell>
          <cell r="G1051">
            <v>3.44</v>
          </cell>
        </row>
        <row r="1052">
          <cell r="B1052" t="str">
            <v>EQUIPAMENTOS (CUSTO HORÁRIO)</v>
          </cell>
        </row>
        <row r="1053">
          <cell r="B1053" t="str">
            <v>COMPOSIÇÃO PMM-001</v>
          </cell>
          <cell r="C1053" t="str">
            <v>VEÍCULO COM UM CESTO AÉREO SIMPLES ISOLADO COM ALCANCE ATÉ 13 METROS E PORTA ESCADA, MONTADO SOBRE CAMINHÃO DE CARROCERIA (CHP)</v>
          </cell>
          <cell r="D1053" t="str">
            <v>CHP</v>
          </cell>
          <cell r="E1053">
            <v>0.02</v>
          </cell>
          <cell r="F1053">
            <v>98.63000000000001</v>
          </cell>
          <cell r="G1053">
            <v>1.97</v>
          </cell>
        </row>
        <row r="1054">
          <cell r="B1054" t="str">
            <v>TOTAL EQUIPAMENTOS (CUSTO HORÁRIO) R$</v>
          </cell>
          <cell r="G1054">
            <v>1.97</v>
          </cell>
        </row>
        <row r="1055">
          <cell r="B1055" t="str">
            <v>SERVIÇOS</v>
          </cell>
        </row>
        <row r="1059">
          <cell r="B1059" t="str">
            <v>TOTAL SERVIÇOS R$</v>
          </cell>
          <cell r="G1059">
            <v>0</v>
          </cell>
        </row>
        <row r="1061">
          <cell r="F1061" t="str">
            <v>TOTAL SIMPLES R$</v>
          </cell>
          <cell r="G1061">
            <v>5.96</v>
          </cell>
        </row>
        <row r="1062">
          <cell r="B1062" t="str">
            <v>  OBS.: 1) ENCARGOS SOCIAIS DA MÃO DE OBRA HORISTA JÁ INCLUSO NO SEU  VALOR;</v>
          </cell>
          <cell r="F1062" t="str">
            <v>BDI R$</v>
          </cell>
          <cell r="G1062">
            <v>1.49</v>
          </cell>
        </row>
        <row r="1063">
          <cell r="F1063" t="str">
            <v>TOTAL GERAL C/ BDI R$</v>
          </cell>
          <cell r="G1063">
            <v>7.45</v>
          </cell>
        </row>
        <row r="1064">
          <cell r="F1064" t="str">
            <v>TOTAL GERAL S/ BDI R$</v>
          </cell>
          <cell r="G1064">
            <v>5.96</v>
          </cell>
        </row>
        <row r="1066">
          <cell r="A1066" t="str">
            <v>10.b</v>
          </cell>
          <cell r="C1066" t="str">
            <v>Bipolar 4,0mm2</v>
          </cell>
          <cell r="D1066" t="str">
            <v>m</v>
          </cell>
          <cell r="G1066">
            <v>7.040000000000001</v>
          </cell>
        </row>
        <row r="1067">
          <cell r="B1067" t="str">
            <v>COMPOSIÇÃO</v>
          </cell>
          <cell r="C1067" t="str">
            <v>Bipolar 4,0mm2</v>
          </cell>
        </row>
        <row r="1068">
          <cell r="B1068" t="str">
            <v>UNIDADE</v>
          </cell>
          <cell r="C1068" t="str">
            <v>m</v>
          </cell>
        </row>
        <row r="1069">
          <cell r="B1069" t="str">
            <v>CÓDIGO</v>
          </cell>
          <cell r="C1069" t="str">
            <v>10.b</v>
          </cell>
        </row>
        <row r="1070">
          <cell r="B1070" t="str">
            <v>AUTOR</v>
          </cell>
        </row>
        <row r="1071">
          <cell r="B1071" t="str">
            <v>ULT ATUAL</v>
          </cell>
          <cell r="C1071" t="str">
            <v>18/06/2015 (SINAPI) E 11/2014 (PREFEITURA)</v>
          </cell>
        </row>
        <row r="1072">
          <cell r="B1072" t="str">
            <v>TABELA</v>
          </cell>
          <cell r="C1072" t="str">
            <v>SINAPI MAI/15 (DESONERADA)/PREFEITURA DE MARANGUAPE</v>
          </cell>
        </row>
        <row r="1074">
          <cell r="B1074" t="str">
            <v>Código</v>
          </cell>
          <cell r="C1074" t="str">
            <v>Descrição</v>
          </cell>
          <cell r="D1074" t="str">
            <v>Unidade</v>
          </cell>
          <cell r="E1074" t="str">
            <v>Coeficiente</v>
          </cell>
          <cell r="F1074" t="str">
            <v>Preço</v>
          </cell>
          <cell r="G1074" t="str">
            <v>Total</v>
          </cell>
        </row>
        <row r="1075">
          <cell r="B1075" t="str">
            <v>MAO DE OBRA</v>
          </cell>
        </row>
        <row r="1076">
          <cell r="B1076" t="str">
            <v>COMPOSIÇÃO PMM-003</v>
          </cell>
          <cell r="C1076" t="str">
            <v>Auxiliar de Eletricista com encargos complementares</v>
          </cell>
          <cell r="D1076" t="str">
            <v>h</v>
          </cell>
          <cell r="E1076">
            <v>0.02</v>
          </cell>
          <cell r="F1076">
            <v>12.149999999999999</v>
          </cell>
          <cell r="G1076">
            <v>0.24</v>
          </cell>
        </row>
        <row r="1077">
          <cell r="B1077" t="str">
            <v>COMPOSIÇÃO PMM-004</v>
          </cell>
          <cell r="C1077" t="str">
            <v>Eletricista com encargos complementares</v>
          </cell>
          <cell r="D1077" t="str">
            <v>h</v>
          </cell>
          <cell r="E1077">
            <v>0.02</v>
          </cell>
          <cell r="F1077">
            <v>15.620000000000001</v>
          </cell>
          <cell r="G1077">
            <v>0.31</v>
          </cell>
        </row>
        <row r="1079">
          <cell r="B1079" t="str">
            <v>TOTAL MAO DE OBRA R$</v>
          </cell>
          <cell r="G1079">
            <v>0.55</v>
          </cell>
        </row>
        <row r="1080">
          <cell r="B1080" t="str">
            <v>MATERIAIS</v>
          </cell>
        </row>
        <row r="1081">
          <cell r="B1081" t="str">
            <v>COT0007</v>
          </cell>
          <cell r="C1081" t="str">
            <v>CABO CU 2X25MM2 PVC 1KV CL5</v>
          </cell>
          <cell r="D1081" t="str">
            <v>MT</v>
          </cell>
          <cell r="E1081">
            <v>1</v>
          </cell>
          <cell r="F1081">
            <v>4.52</v>
          </cell>
          <cell r="G1081">
            <v>4.52</v>
          </cell>
        </row>
        <row r="1087">
          <cell r="B1087" t="str">
            <v>TOTAL MATERIAIS R$</v>
          </cell>
          <cell r="G1087">
            <v>4.52</v>
          </cell>
        </row>
        <row r="1088">
          <cell r="B1088" t="str">
            <v>EQUIPAMENTOS (CUSTO HORÁRIO)</v>
          </cell>
        </row>
        <row r="1089">
          <cell r="B1089" t="str">
            <v>COMPOSIÇÃO PMM-001</v>
          </cell>
          <cell r="C1089" t="str">
            <v>VEÍCULO COM UM CESTO AÉREO SIMPLES ISOLADO COM ALCANCE ATÉ 13 METROS E PORTA ESCADA, MONTADO SOBRE CAMINHÃO DE CARROCERIA (CHP)</v>
          </cell>
          <cell r="D1089" t="str">
            <v>CHP</v>
          </cell>
          <cell r="E1089">
            <v>0.02</v>
          </cell>
          <cell r="F1089">
            <v>98.63000000000001</v>
          </cell>
          <cell r="G1089">
            <v>1.97</v>
          </cell>
        </row>
        <row r="1090">
          <cell r="B1090" t="str">
            <v>TOTAL EQUIPAMENTOS (CUSTO HORÁRIO) R$</v>
          </cell>
          <cell r="G1090">
            <v>1.97</v>
          </cell>
        </row>
        <row r="1091">
          <cell r="B1091" t="str">
            <v>SERVIÇOS</v>
          </cell>
        </row>
        <row r="1095">
          <cell r="B1095" t="str">
            <v>TOTAL SERVIÇOS R$</v>
          </cell>
          <cell r="G1095">
            <v>0</v>
          </cell>
        </row>
        <row r="1097">
          <cell r="F1097" t="str">
            <v>TOTAL SIMPLES R$</v>
          </cell>
          <cell r="G1097">
            <v>7.039999999999999</v>
          </cell>
        </row>
        <row r="1098">
          <cell r="B1098" t="str">
            <v>  OBS.: 1) ENCARGOS SOCIAIS DA MÃO DE OBRA HORISTA JÁ INCLUSO NO SEU  VALOR;</v>
          </cell>
          <cell r="F1098" t="str">
            <v>BDI R$</v>
          </cell>
          <cell r="G1098">
            <v>1.76</v>
          </cell>
        </row>
        <row r="1099">
          <cell r="F1099" t="str">
            <v>TOTAL GERAL C/ BDI R$</v>
          </cell>
          <cell r="G1099">
            <v>8.8</v>
          </cell>
        </row>
        <row r="1100">
          <cell r="F1100" t="str">
            <v>TOTAL GERAL S/ BDI R$</v>
          </cell>
          <cell r="G1100">
            <v>7.040000000000001</v>
          </cell>
        </row>
        <row r="1102">
          <cell r="A1102" t="str">
            <v>10.c</v>
          </cell>
          <cell r="C1102" t="str">
            <v>Tetrapolar  de 2,5mm2</v>
          </cell>
          <cell r="D1102" t="str">
            <v>m</v>
          </cell>
          <cell r="G1102">
            <v>6.744</v>
          </cell>
        </row>
        <row r="1103">
          <cell r="B1103" t="str">
            <v>COMPOSIÇÃO</v>
          </cell>
          <cell r="C1103" t="str">
            <v>Tetrapolar  de 2,5mm2</v>
          </cell>
        </row>
        <row r="1104">
          <cell r="B1104" t="str">
            <v>UNIDADE</v>
          </cell>
          <cell r="C1104" t="str">
            <v>m</v>
          </cell>
        </row>
        <row r="1105">
          <cell r="B1105" t="str">
            <v>CÓDIGO</v>
          </cell>
          <cell r="C1105" t="str">
            <v>10.c</v>
          </cell>
        </row>
        <row r="1106">
          <cell r="B1106" t="str">
            <v>AUTOR</v>
          </cell>
        </row>
        <row r="1107">
          <cell r="B1107" t="str">
            <v>ULT ATUAL</v>
          </cell>
          <cell r="C1107" t="str">
            <v>18/06/2015 (SINAPI) E 11/2014 (PREFEITURA)</v>
          </cell>
        </row>
        <row r="1108">
          <cell r="B1108" t="str">
            <v>TABELA</v>
          </cell>
          <cell r="C1108" t="str">
            <v>SINAPI MAI/15 (DESONERADA)/PREFEITURA DE MARANGUAPE</v>
          </cell>
        </row>
        <row r="1110">
          <cell r="B1110" t="str">
            <v>Código</v>
          </cell>
          <cell r="C1110" t="str">
            <v>Descrição</v>
          </cell>
          <cell r="D1110" t="str">
            <v>Unidade</v>
          </cell>
          <cell r="E1110" t="str">
            <v>Coeficiente</v>
          </cell>
          <cell r="F1110" t="str">
            <v>Preço</v>
          </cell>
          <cell r="G1110" t="str">
            <v>Total</v>
          </cell>
        </row>
        <row r="1111">
          <cell r="B1111" t="str">
            <v>MAO DE OBRA</v>
          </cell>
        </row>
        <row r="1112">
          <cell r="B1112" t="str">
            <v>COMPOSIÇÃO PMM-003</v>
          </cell>
          <cell r="C1112" t="str">
            <v>Auxiliar de Eletricista com encargos complementares</v>
          </cell>
          <cell r="D1112" t="str">
            <v>h</v>
          </cell>
          <cell r="E1112">
            <v>0.02</v>
          </cell>
          <cell r="F1112">
            <v>12.149999999999999</v>
          </cell>
          <cell r="G1112">
            <v>0.24</v>
          </cell>
        </row>
        <row r="1113">
          <cell r="B1113" t="str">
            <v>COMPOSIÇÃO PMM-004</v>
          </cell>
          <cell r="C1113" t="str">
            <v>Eletricista com encargos complementares</v>
          </cell>
          <cell r="D1113" t="str">
            <v>h</v>
          </cell>
          <cell r="E1113">
            <v>0.02</v>
          </cell>
          <cell r="F1113">
            <v>15.620000000000001</v>
          </cell>
          <cell r="G1113">
            <v>0.31</v>
          </cell>
        </row>
        <row r="1115">
          <cell r="B1115" t="str">
            <v>TOTAL MAO DE OBRA R$</v>
          </cell>
          <cell r="G1115">
            <v>0.55</v>
          </cell>
        </row>
        <row r="1116">
          <cell r="B1116" t="str">
            <v>MATERIAIS</v>
          </cell>
        </row>
        <row r="1117">
          <cell r="B1117" t="str">
            <v>I6140</v>
          </cell>
          <cell r="C1117" t="str">
            <v>CABO CLASSE 1KV 4 X 2,5MM2</v>
          </cell>
          <cell r="D1117" t="str">
            <v>MT</v>
          </cell>
          <cell r="E1117">
            <v>1</v>
          </cell>
          <cell r="F1117">
            <v>4.22</v>
          </cell>
          <cell r="G1117">
            <v>4.22</v>
          </cell>
        </row>
        <row r="1123">
          <cell r="B1123" t="str">
            <v>TOTAL MATERIAIS R$</v>
          </cell>
          <cell r="G1123">
            <v>4.22</v>
          </cell>
        </row>
        <row r="1124">
          <cell r="B1124" t="str">
            <v>EQUIPAMENTOS (CUSTO HORÁRIO)</v>
          </cell>
        </row>
        <row r="1125">
          <cell r="B1125" t="str">
            <v>COMPOSIÇÃO PMM-001</v>
          </cell>
          <cell r="C1125" t="str">
            <v>VEÍCULO COM UM CESTO AÉREO SIMPLES ISOLADO COM ALCANCE ATÉ 13 METROS E PORTA ESCADA, MONTADO SOBRE CAMINHÃO DE CARROCERIA (CHP)</v>
          </cell>
          <cell r="D1125" t="str">
            <v>CHP</v>
          </cell>
          <cell r="E1125">
            <v>0.02</v>
          </cell>
          <cell r="F1125">
            <v>98.63000000000001</v>
          </cell>
          <cell r="G1125">
            <v>1.97</v>
          </cell>
        </row>
        <row r="1126">
          <cell r="B1126" t="str">
            <v>TOTAL EQUIPAMENTOS (CUSTO HORÁRIO) R$</v>
          </cell>
          <cell r="G1126">
            <v>1.97</v>
          </cell>
        </row>
        <row r="1127">
          <cell r="B1127" t="str">
            <v>SERVIÇOS</v>
          </cell>
        </row>
        <row r="1131">
          <cell r="B1131" t="str">
            <v>TOTAL SERVIÇOS R$</v>
          </cell>
          <cell r="G1131">
            <v>0</v>
          </cell>
        </row>
        <row r="1133">
          <cell r="F1133" t="str">
            <v>TOTAL SIMPLES R$</v>
          </cell>
          <cell r="G1133">
            <v>6.739999999999999</v>
          </cell>
        </row>
        <row r="1134">
          <cell r="B1134" t="str">
            <v>  OBS.: 1) ENCARGOS SOCIAIS DA MÃO DE OBRA HORISTA JÁ INCLUSO NO SEU  VALOR;</v>
          </cell>
          <cell r="F1134" t="str">
            <v>BDI R$</v>
          </cell>
          <cell r="G1134">
            <v>1.69</v>
          </cell>
        </row>
        <row r="1135">
          <cell r="F1135" t="str">
            <v>TOTAL GERAL C/ BDI R$</v>
          </cell>
          <cell r="G1135">
            <v>8.43</v>
          </cell>
        </row>
        <row r="1136">
          <cell r="F1136" t="str">
            <v>TOTAL GERAL S/ BDI R$</v>
          </cell>
          <cell r="G1136">
            <v>6.744</v>
          </cell>
        </row>
        <row r="1138">
          <cell r="A1138" t="str">
            <v>11.a</v>
          </cell>
          <cell r="C1138" t="str">
            <v>1#16(16)mm2</v>
          </cell>
          <cell r="D1138" t="str">
            <v>m</v>
          </cell>
          <cell r="G1138">
            <v>6.4079999999999995</v>
          </cell>
        </row>
        <row r="1139">
          <cell r="B1139" t="str">
            <v>COMPOSIÇÃO</v>
          </cell>
          <cell r="C1139" t="str">
            <v>1#16(16)mm2</v>
          </cell>
        </row>
        <row r="1140">
          <cell r="B1140" t="str">
            <v>UNIDADE</v>
          </cell>
          <cell r="C1140" t="str">
            <v>m</v>
          </cell>
        </row>
        <row r="1141">
          <cell r="B1141" t="str">
            <v>CÓDIGO</v>
          </cell>
          <cell r="C1141" t="str">
            <v>11.a</v>
          </cell>
        </row>
        <row r="1142">
          <cell r="B1142" t="str">
            <v>AUTOR</v>
          </cell>
        </row>
        <row r="1143">
          <cell r="B1143" t="str">
            <v>ULT ATUAL</v>
          </cell>
          <cell r="C1143" t="str">
            <v>18/06/2015 (SINAPI) E 11/2014 (PREFEITURA)</v>
          </cell>
        </row>
        <row r="1144">
          <cell r="B1144" t="str">
            <v>TABELA</v>
          </cell>
          <cell r="C1144" t="str">
            <v>SINAPI MAI/15 (DESONERADA)/PREFEITURA DE MARANGUAPE</v>
          </cell>
        </row>
        <row r="1146">
          <cell r="B1146" t="str">
            <v>Código</v>
          </cell>
          <cell r="C1146" t="str">
            <v>Descrição</v>
          </cell>
          <cell r="D1146" t="str">
            <v>Unidade</v>
          </cell>
          <cell r="E1146" t="str">
            <v>Coeficiente</v>
          </cell>
          <cell r="F1146" t="str">
            <v>Preço</v>
          </cell>
          <cell r="G1146" t="str">
            <v>Total</v>
          </cell>
        </row>
        <row r="1147">
          <cell r="B1147" t="str">
            <v>MAO DE OBRA</v>
          </cell>
        </row>
        <row r="1148">
          <cell r="B1148" t="str">
            <v>COMPOSIÇÃO PMM-003</v>
          </cell>
          <cell r="C1148" t="str">
            <v>Auxiliar de Eletricista com encargos complementares</v>
          </cell>
          <cell r="D1148" t="str">
            <v>h</v>
          </cell>
          <cell r="E1148">
            <v>0.03</v>
          </cell>
          <cell r="F1148">
            <v>12.149999999999999</v>
          </cell>
          <cell r="G1148">
            <v>0.36</v>
          </cell>
        </row>
        <row r="1149">
          <cell r="B1149" t="str">
            <v>COMPOSIÇÃO PMM-004</v>
          </cell>
          <cell r="C1149" t="str">
            <v>Eletricista com encargos complementares</v>
          </cell>
          <cell r="D1149" t="str">
            <v>h</v>
          </cell>
          <cell r="E1149">
            <v>0.03</v>
          </cell>
          <cell r="F1149">
            <v>15.620000000000001</v>
          </cell>
          <cell r="G1149">
            <v>0.47</v>
          </cell>
        </row>
        <row r="1151">
          <cell r="B1151" t="str">
            <v>TOTAL MAO DE OBRA R$</v>
          </cell>
          <cell r="G1151">
            <v>0.83</v>
          </cell>
        </row>
        <row r="1152">
          <cell r="B1152" t="str">
            <v>MATERIAIS</v>
          </cell>
        </row>
        <row r="1153">
          <cell r="B1153" t="str">
            <v>I8843</v>
          </cell>
          <cell r="C1153" t="str">
            <v>CABO DE ALUMÍNIO MULTIPLEX XLPE 06/1KV 1X1X16+16MM2</v>
          </cell>
          <cell r="D1153" t="str">
            <v>MT</v>
          </cell>
          <cell r="E1153">
            <v>1</v>
          </cell>
          <cell r="F1153">
            <v>2.62</v>
          </cell>
          <cell r="G1153">
            <v>2.62</v>
          </cell>
        </row>
        <row r="1159">
          <cell r="B1159" t="str">
            <v>TOTAL MATERIAIS R$</v>
          </cell>
          <cell r="G1159">
            <v>2.62</v>
          </cell>
        </row>
        <row r="1160">
          <cell r="B1160" t="str">
            <v>EQUIPAMENTOS (CUSTO HORÁRIO)</v>
          </cell>
        </row>
        <row r="1161">
          <cell r="B1161" t="str">
            <v>COMPOSIÇÃO PMM-001</v>
          </cell>
          <cell r="C1161" t="str">
            <v>VEÍCULO COM UM CESTO AÉREO SIMPLES ISOLADO COM ALCANCE ATÉ 13 METROS E PORTA ESCADA, MONTADO SOBRE CAMINHÃO DE CARROCERIA (CHP)</v>
          </cell>
          <cell r="D1161" t="str">
            <v>CHP</v>
          </cell>
          <cell r="E1161">
            <v>0.03</v>
          </cell>
          <cell r="F1161">
            <v>98.63000000000001</v>
          </cell>
          <cell r="G1161">
            <v>2.96</v>
          </cell>
        </row>
        <row r="1162">
          <cell r="B1162" t="str">
            <v>TOTAL EQUIPAMENTOS (CUSTO HORÁRIO) R$</v>
          </cell>
          <cell r="G1162">
            <v>2.96</v>
          </cell>
        </row>
        <row r="1163">
          <cell r="B1163" t="str">
            <v>SERVIÇOS</v>
          </cell>
        </row>
        <row r="1167">
          <cell r="B1167" t="str">
            <v>TOTAL SERVIÇOS R$</v>
          </cell>
          <cell r="G1167">
            <v>0</v>
          </cell>
        </row>
        <row r="1169">
          <cell r="F1169" t="str">
            <v>TOTAL SIMPLES R$</v>
          </cell>
          <cell r="G1169">
            <v>6.41</v>
          </cell>
        </row>
        <row r="1170">
          <cell r="B1170" t="str">
            <v>  OBS.: 1) ENCARGOS SOCIAIS DA MÃO DE OBRA HORISTA JÁ INCLUSO NO SEU  VALOR;</v>
          </cell>
          <cell r="F1170" t="str">
            <v>BDI R$</v>
          </cell>
          <cell r="G1170">
            <v>1.6</v>
          </cell>
        </row>
        <row r="1171">
          <cell r="F1171" t="str">
            <v>TOTAL GERAL C/ BDI R$</v>
          </cell>
          <cell r="G1171">
            <v>8.01</v>
          </cell>
        </row>
        <row r="1172">
          <cell r="F1172" t="str">
            <v>TOTAL GERAL S/ BDI R$</v>
          </cell>
          <cell r="G1172">
            <v>6.4079999999999995</v>
          </cell>
        </row>
        <row r="1174">
          <cell r="A1174" t="str">
            <v>11.b</v>
          </cell>
          <cell r="C1174" t="str">
            <v>3#16(16)mm2</v>
          </cell>
          <cell r="D1174" t="str">
            <v>m</v>
          </cell>
          <cell r="G1174">
            <v>13.440000000000001</v>
          </cell>
        </row>
        <row r="1175">
          <cell r="B1175" t="str">
            <v>COMPOSIÇÃO</v>
          </cell>
          <cell r="C1175" t="str">
            <v>3#16(16)mm2</v>
          </cell>
        </row>
        <row r="1176">
          <cell r="B1176" t="str">
            <v>UNIDADE</v>
          </cell>
          <cell r="C1176" t="str">
            <v>m</v>
          </cell>
        </row>
        <row r="1177">
          <cell r="B1177" t="str">
            <v>CÓDIGO</v>
          </cell>
          <cell r="C1177" t="str">
            <v>11.b</v>
          </cell>
        </row>
        <row r="1178">
          <cell r="B1178" t="str">
            <v>AUTOR</v>
          </cell>
        </row>
        <row r="1179">
          <cell r="B1179" t="str">
            <v>ULT ATUAL</v>
          </cell>
          <cell r="C1179" t="str">
            <v>18/06/2015 (SINAPI) E 11/2014 (PREFEITURA)</v>
          </cell>
        </row>
        <row r="1180">
          <cell r="B1180" t="str">
            <v>TABELA</v>
          </cell>
          <cell r="C1180" t="str">
            <v>SINAPI MAI/15 (DESONERADA)/PREFEITURA DE MARANGUAPE</v>
          </cell>
        </row>
        <row r="1182">
          <cell r="B1182" t="str">
            <v>Código</v>
          </cell>
          <cell r="C1182" t="str">
            <v>Descrição</v>
          </cell>
          <cell r="D1182" t="str">
            <v>Unidade</v>
          </cell>
          <cell r="E1182" t="str">
            <v>Coeficiente</v>
          </cell>
          <cell r="F1182" t="str">
            <v>Preço</v>
          </cell>
          <cell r="G1182" t="str">
            <v>Total</v>
          </cell>
        </row>
        <row r="1183">
          <cell r="B1183" t="str">
            <v>MAO DE OBRA</v>
          </cell>
        </row>
        <row r="1184">
          <cell r="B1184" t="str">
            <v>COMPOSIÇÃO PMM-003</v>
          </cell>
          <cell r="C1184" t="str">
            <v>Auxiliar de Eletricista com encargos complementares</v>
          </cell>
          <cell r="D1184" t="str">
            <v>h</v>
          </cell>
          <cell r="E1184">
            <v>0.06</v>
          </cell>
          <cell r="F1184">
            <v>12.149999999999999</v>
          </cell>
          <cell r="G1184">
            <v>0.73</v>
          </cell>
        </row>
        <row r="1185">
          <cell r="B1185" t="str">
            <v>COMPOSIÇÃO PMM-004</v>
          </cell>
          <cell r="C1185" t="str">
            <v>Eletricista com encargos complementares</v>
          </cell>
          <cell r="D1185" t="str">
            <v>h</v>
          </cell>
          <cell r="E1185">
            <v>0.06</v>
          </cell>
          <cell r="F1185">
            <v>15.620000000000001</v>
          </cell>
          <cell r="G1185">
            <v>0.94</v>
          </cell>
        </row>
        <row r="1187">
          <cell r="B1187" t="str">
            <v>TOTAL MAO DE OBRA R$</v>
          </cell>
          <cell r="G1187">
            <v>1.67</v>
          </cell>
        </row>
        <row r="1188">
          <cell r="B1188" t="str">
            <v>MATERIAIS</v>
          </cell>
        </row>
        <row r="1189">
          <cell r="B1189" t="str">
            <v>I8853</v>
          </cell>
          <cell r="C1189" t="str">
            <v>CABO DE ALUMÍNIO MULTIPLEX XLPE 06/1KV 3X1X16+16MM2</v>
          </cell>
          <cell r="D1189" t="str">
            <v>MT</v>
          </cell>
          <cell r="E1189">
            <v>1</v>
          </cell>
          <cell r="F1189">
            <v>5.85</v>
          </cell>
          <cell r="G1189">
            <v>5.85</v>
          </cell>
        </row>
        <row r="1195">
          <cell r="B1195" t="str">
            <v>TOTAL MATERIAIS R$</v>
          </cell>
          <cell r="G1195">
            <v>5.85</v>
          </cell>
        </row>
        <row r="1196">
          <cell r="B1196" t="str">
            <v>EQUIPAMENTOS (CUSTO HORÁRIO)</v>
          </cell>
        </row>
        <row r="1197">
          <cell r="B1197" t="str">
            <v>COMPOSIÇÃO PMM-001</v>
          </cell>
          <cell r="C1197" t="str">
            <v>VEÍCULO COM UM CESTO AÉREO SIMPLES ISOLADO COM ALCANCE ATÉ 13 METROS E PORTA ESCADA, MONTADO SOBRE CAMINHÃO DE CARROCERIA (CHP)</v>
          </cell>
          <cell r="D1197" t="str">
            <v>CHP</v>
          </cell>
          <cell r="E1197">
            <v>0.06</v>
          </cell>
          <cell r="F1197">
            <v>98.63000000000001</v>
          </cell>
          <cell r="G1197">
            <v>5.92</v>
          </cell>
        </row>
        <row r="1198">
          <cell r="B1198" t="str">
            <v>TOTAL EQUIPAMENTOS (CUSTO HORÁRIO) R$</v>
          </cell>
          <cell r="G1198">
            <v>5.92</v>
          </cell>
        </row>
        <row r="1199">
          <cell r="B1199" t="str">
            <v>SERVIÇOS</v>
          </cell>
        </row>
        <row r="1203">
          <cell r="B1203" t="str">
            <v>TOTAL SERVIÇOS R$</v>
          </cell>
          <cell r="G1203">
            <v>0</v>
          </cell>
        </row>
        <row r="1205">
          <cell r="F1205" t="str">
            <v>TOTAL SIMPLES R$</v>
          </cell>
          <cell r="G1205">
            <v>13.44</v>
          </cell>
        </row>
        <row r="1206">
          <cell r="B1206" t="str">
            <v>  OBS.: 1) ENCARGOS SOCIAIS DA MÃO DE OBRA HORISTA JÁ INCLUSO NO SEU  VALOR;</v>
          </cell>
          <cell r="F1206" t="str">
            <v>BDI R$</v>
          </cell>
          <cell r="G1206">
            <v>3.36</v>
          </cell>
        </row>
        <row r="1207">
          <cell r="F1207" t="str">
            <v>TOTAL GERAL C/ BDI R$</v>
          </cell>
          <cell r="G1207">
            <v>16.8</v>
          </cell>
        </row>
        <row r="1208">
          <cell r="F1208" t="str">
            <v>TOTAL GERAL S/ BDI R$</v>
          </cell>
          <cell r="G1208">
            <v>13.440000000000001</v>
          </cell>
        </row>
        <row r="1210">
          <cell r="A1210" t="str">
            <v>11.c</v>
          </cell>
          <cell r="C1210" t="str">
            <v>3#25(25)mm2</v>
          </cell>
          <cell r="D1210" t="str">
            <v>m</v>
          </cell>
          <cell r="G1210">
            <v>17.240000000000002</v>
          </cell>
        </row>
        <row r="1211">
          <cell r="B1211" t="str">
            <v>COMPOSIÇÃO</v>
          </cell>
          <cell r="C1211" t="str">
            <v>3#25(25)mm2</v>
          </cell>
        </row>
        <row r="1212">
          <cell r="B1212" t="str">
            <v>UNIDADE</v>
          </cell>
          <cell r="C1212" t="str">
            <v>m</v>
          </cell>
        </row>
        <row r="1213">
          <cell r="B1213" t="str">
            <v>CÓDIGO</v>
          </cell>
          <cell r="C1213" t="str">
            <v>11.c</v>
          </cell>
        </row>
        <row r="1214">
          <cell r="B1214" t="str">
            <v>AUTOR</v>
          </cell>
        </row>
        <row r="1215">
          <cell r="B1215" t="str">
            <v>ULT ATUAL</v>
          </cell>
          <cell r="C1215" t="str">
            <v>18/06/2015 (SINAPI) E 11/2014 (PREFEITURA)</v>
          </cell>
        </row>
        <row r="1216">
          <cell r="B1216" t="str">
            <v>TABELA</v>
          </cell>
          <cell r="C1216" t="str">
            <v>SINAPI MAI/15 (DESONERADA)/PREFEITURA DE MARANGUAPE</v>
          </cell>
        </row>
        <row r="1218">
          <cell r="B1218" t="str">
            <v>Código</v>
          </cell>
          <cell r="C1218" t="str">
            <v>Descrição</v>
          </cell>
          <cell r="D1218" t="str">
            <v>Unidade</v>
          </cell>
          <cell r="E1218" t="str">
            <v>Coeficiente</v>
          </cell>
          <cell r="F1218" t="str">
            <v>Preço</v>
          </cell>
          <cell r="G1218" t="str">
            <v>Total</v>
          </cell>
        </row>
        <row r="1219">
          <cell r="B1219" t="str">
            <v>MAO DE OBRA</v>
          </cell>
        </row>
        <row r="1220">
          <cell r="B1220" t="str">
            <v>COMPOSIÇÃO PMM-003</v>
          </cell>
          <cell r="C1220" t="str">
            <v>Auxiliar de Eletricista com encargos complementares</v>
          </cell>
          <cell r="D1220" t="str">
            <v>h</v>
          </cell>
          <cell r="E1220">
            <v>0.07</v>
          </cell>
          <cell r="F1220">
            <v>12.149999999999999</v>
          </cell>
          <cell r="G1220">
            <v>0.85</v>
          </cell>
        </row>
        <row r="1221">
          <cell r="B1221" t="str">
            <v>COMPOSIÇÃO PMM-004</v>
          </cell>
          <cell r="C1221" t="str">
            <v>Eletricista com encargos complementares</v>
          </cell>
          <cell r="D1221" t="str">
            <v>h</v>
          </cell>
          <cell r="E1221">
            <v>0.07</v>
          </cell>
          <cell r="F1221">
            <v>15.620000000000001</v>
          </cell>
          <cell r="G1221">
            <v>1.09</v>
          </cell>
        </row>
        <row r="1223">
          <cell r="B1223" t="str">
            <v>TOTAL MAO DE OBRA R$</v>
          </cell>
          <cell r="G1223">
            <v>1.94</v>
          </cell>
        </row>
        <row r="1224">
          <cell r="B1224" t="str">
            <v>MATERIAIS</v>
          </cell>
        </row>
        <row r="1225">
          <cell r="B1225" t="str">
            <v>I8854</v>
          </cell>
          <cell r="C1225" t="str">
            <v>CABO DE ALUMÍNIO MULTIPLEX XLPE 06/1KV 3X1X25+25MM2</v>
          </cell>
          <cell r="D1225" t="str">
            <v>MT</v>
          </cell>
          <cell r="E1225">
            <v>1</v>
          </cell>
          <cell r="F1225">
            <v>8.4</v>
          </cell>
          <cell r="G1225">
            <v>8.4</v>
          </cell>
        </row>
        <row r="1231">
          <cell r="B1231" t="str">
            <v>TOTAL MATERIAIS R$</v>
          </cell>
          <cell r="G1231">
            <v>8.4</v>
          </cell>
        </row>
        <row r="1232">
          <cell r="B1232" t="str">
            <v>EQUIPAMENTOS (CUSTO HORÁRIO)</v>
          </cell>
        </row>
        <row r="1233">
          <cell r="B1233" t="str">
            <v>COMPOSIÇÃO PMM-001</v>
          </cell>
          <cell r="C1233" t="str">
            <v>VEÍCULO COM UM CESTO AÉREO SIMPLES ISOLADO COM ALCANCE ATÉ 13 METROS E PORTA ESCADA, MONTADO SOBRE CAMINHÃO DE CARROCERIA (CHP)</v>
          </cell>
          <cell r="D1233" t="str">
            <v>CHP</v>
          </cell>
          <cell r="E1233">
            <v>0.07</v>
          </cell>
          <cell r="F1233">
            <v>98.63000000000001</v>
          </cell>
          <cell r="G1233">
            <v>6.9</v>
          </cell>
        </row>
        <row r="1234">
          <cell r="B1234" t="str">
            <v>TOTAL EQUIPAMENTOS (CUSTO HORÁRIO) R$</v>
          </cell>
          <cell r="G1234">
            <v>6.9</v>
          </cell>
        </row>
        <row r="1235">
          <cell r="B1235" t="str">
            <v>SERVIÇOS</v>
          </cell>
        </row>
        <row r="1239">
          <cell r="B1239" t="str">
            <v>TOTAL SERVIÇOS R$</v>
          </cell>
          <cell r="G1239">
            <v>0</v>
          </cell>
        </row>
        <row r="1241">
          <cell r="F1241" t="str">
            <v>TOTAL SIMPLES R$</v>
          </cell>
          <cell r="G1241">
            <v>17.240000000000002</v>
          </cell>
        </row>
        <row r="1242">
          <cell r="B1242" t="str">
            <v>  OBS.: 1) ENCARGOS SOCIAIS DA MÃO DE OBRA HORISTA JÁ INCLUSO NO SEU  VALOR;</v>
          </cell>
          <cell r="F1242" t="str">
            <v>BDI R$</v>
          </cell>
          <cell r="G1242">
            <v>4.31</v>
          </cell>
        </row>
        <row r="1243">
          <cell r="F1243" t="str">
            <v>TOTAL GERAL C/ BDI R$</v>
          </cell>
          <cell r="G1243">
            <v>21.55</v>
          </cell>
        </row>
        <row r="1244">
          <cell r="F1244" t="str">
            <v>TOTAL GERAL S/ BDI R$</v>
          </cell>
          <cell r="G1244">
            <v>17.240000000000002</v>
          </cell>
        </row>
        <row r="1246">
          <cell r="A1246" t="str">
            <v>12.a</v>
          </cell>
          <cell r="C1246" t="str">
            <v>3/4 pol x 3 m</v>
          </cell>
          <cell r="D1246" t="str">
            <v>un</v>
          </cell>
          <cell r="G1246">
            <v>74.568</v>
          </cell>
        </row>
        <row r="1247">
          <cell r="B1247" t="str">
            <v>COMPOSIÇÃO</v>
          </cell>
          <cell r="C1247" t="str">
            <v>3/4 pol x 3 m</v>
          </cell>
        </row>
        <row r="1248">
          <cell r="B1248" t="str">
            <v>UNIDADE</v>
          </cell>
          <cell r="C1248" t="str">
            <v>un</v>
          </cell>
        </row>
        <row r="1249">
          <cell r="B1249" t="str">
            <v>CÓDIGO</v>
          </cell>
          <cell r="C1249" t="str">
            <v>12.a</v>
          </cell>
        </row>
        <row r="1250">
          <cell r="B1250" t="str">
            <v>AUTOR</v>
          </cell>
        </row>
        <row r="1251">
          <cell r="B1251" t="str">
            <v>ULT ATUAL</v>
          </cell>
          <cell r="C1251" t="str">
            <v>18/06/2015 (SINAPI) E 11/2014 (PREFEITURA)</v>
          </cell>
        </row>
        <row r="1252">
          <cell r="B1252" t="str">
            <v>TABELA</v>
          </cell>
          <cell r="C1252" t="str">
            <v>SINAPI MAI/15 (DESONERADA)/PREFEITURA DE MARANGUAPE</v>
          </cell>
        </row>
        <row r="1254">
          <cell r="B1254" t="str">
            <v>Código</v>
          </cell>
          <cell r="C1254" t="str">
            <v>Descrição</v>
          </cell>
          <cell r="D1254" t="str">
            <v>Unidade</v>
          </cell>
          <cell r="E1254" t="str">
            <v>Coeficiente</v>
          </cell>
          <cell r="F1254" t="str">
            <v>Preço</v>
          </cell>
          <cell r="G1254" t="str">
            <v>Total</v>
          </cell>
        </row>
        <row r="1255">
          <cell r="B1255" t="str">
            <v>MAO DE OBRA</v>
          </cell>
        </row>
        <row r="1256">
          <cell r="B1256" t="str">
            <v>COMPOSIÇÃO PMM-003</v>
          </cell>
          <cell r="C1256" t="str">
            <v>Auxiliar de Eletricista com encargos complementares</v>
          </cell>
          <cell r="D1256" t="str">
            <v>h</v>
          </cell>
          <cell r="E1256">
            <v>0.17</v>
          </cell>
          <cell r="F1256">
            <v>12.149999999999999</v>
          </cell>
          <cell r="G1256">
            <v>2.07</v>
          </cell>
        </row>
        <row r="1257">
          <cell r="B1257" t="str">
            <v>COMPOSIÇÃO PMM-004</v>
          </cell>
          <cell r="C1257" t="str">
            <v>Eletricista com encargos complementares</v>
          </cell>
          <cell r="D1257" t="str">
            <v>h</v>
          </cell>
          <cell r="E1257">
            <v>0.17</v>
          </cell>
          <cell r="F1257">
            <v>15.620000000000001</v>
          </cell>
          <cell r="G1257">
            <v>2.66</v>
          </cell>
        </row>
        <row r="1259">
          <cell r="B1259" t="str">
            <v>TOTAL MAO DE OBRA R$</v>
          </cell>
          <cell r="G1259">
            <v>4.73</v>
          </cell>
        </row>
        <row r="1260">
          <cell r="B1260" t="str">
            <v>MATERIAIS</v>
          </cell>
        </row>
        <row r="1261">
          <cell r="B1261" t="str">
            <v>I7381</v>
          </cell>
          <cell r="C1261" t="str">
            <v>GRAMPO DE ATERRAMENTO GKP</v>
          </cell>
          <cell r="D1261" t="str">
            <v>UN</v>
          </cell>
          <cell r="E1261">
            <v>1</v>
          </cell>
          <cell r="F1261">
            <v>4.7</v>
          </cell>
          <cell r="G1261">
            <v>4.7</v>
          </cell>
        </row>
        <row r="1262">
          <cell r="B1262" t="str">
            <v>I1243</v>
          </cell>
          <cell r="C1262" t="str">
            <v>HASTE DE ATERRAMENTO COPPERWELD 3/4'' x 3M</v>
          </cell>
          <cell r="D1262" t="str">
            <v>UN</v>
          </cell>
          <cell r="E1262">
            <v>1</v>
          </cell>
          <cell r="F1262">
            <v>48.37</v>
          </cell>
          <cell r="G1262">
            <v>48.37</v>
          </cell>
        </row>
        <row r="1267">
          <cell r="B1267" t="str">
            <v>TOTAL MATERIAIS R$</v>
          </cell>
          <cell r="G1267">
            <v>53.07</v>
          </cell>
        </row>
        <row r="1268">
          <cell r="B1268" t="str">
            <v>EQUIPAMENTOS (CUSTO HORÁRIO)</v>
          </cell>
        </row>
        <row r="1269">
          <cell r="B1269" t="str">
            <v>COMPOSIÇÃO PMM-001</v>
          </cell>
          <cell r="C1269" t="str">
            <v>VEÍCULO COM UM CESTO AÉREO SIMPLES ISOLADO COM ALCANCE ATÉ 13 METROS E PORTA ESCADA, MONTADO SOBRE CAMINHÃO DE CARROCERIA (CHP)</v>
          </cell>
          <cell r="D1269" t="str">
            <v>CHP</v>
          </cell>
          <cell r="E1269">
            <v>0.17</v>
          </cell>
          <cell r="F1269">
            <v>98.63000000000001</v>
          </cell>
          <cell r="G1269">
            <v>16.77</v>
          </cell>
        </row>
        <row r="1270">
          <cell r="B1270" t="str">
            <v>TOTAL EQUIPAMENTOS (CUSTO HORÁRIO) R$</v>
          </cell>
          <cell r="G1270">
            <v>16.77</v>
          </cell>
        </row>
        <row r="1271">
          <cell r="B1271" t="str">
            <v>SERVIÇOS</v>
          </cell>
        </row>
        <row r="1275">
          <cell r="B1275" t="str">
            <v>TOTAL SERVIÇOS R$</v>
          </cell>
          <cell r="G1275">
            <v>0</v>
          </cell>
        </row>
        <row r="1277">
          <cell r="F1277" t="str">
            <v>TOTAL SIMPLES R$</v>
          </cell>
          <cell r="G1277">
            <v>74.57</v>
          </cell>
        </row>
        <row r="1278">
          <cell r="B1278" t="str">
            <v>  OBS.: 1) ENCARGOS SOCIAIS DA MÃO DE OBRA HORISTA JÁ INCLUSO NO SEU  VALOR;</v>
          </cell>
          <cell r="F1278" t="str">
            <v>BDI R$</v>
          </cell>
          <cell r="G1278">
            <v>18.64</v>
          </cell>
        </row>
        <row r="1279">
          <cell r="F1279" t="str">
            <v>TOTAL GERAL C/ BDI R$</v>
          </cell>
          <cell r="G1279">
            <v>93.21</v>
          </cell>
        </row>
        <row r="1280">
          <cell r="F1280" t="str">
            <v>TOTAL GERAL S/ BDI R$</v>
          </cell>
          <cell r="G1280">
            <v>74.568</v>
          </cell>
        </row>
        <row r="1282">
          <cell r="A1282" t="str">
            <v>13.a</v>
          </cell>
          <cell r="C1282" t="str">
            <v>01 estribo - poste DT/Poste Circular</v>
          </cell>
          <cell r="D1282" t="str">
            <v>un</v>
          </cell>
          <cell r="G1282">
            <v>50.944</v>
          </cell>
        </row>
        <row r="1283">
          <cell r="B1283" t="str">
            <v>COMPOSIÇÃO</v>
          </cell>
          <cell r="C1283" t="str">
            <v>01 estribo - poste DT/Poste Circular</v>
          </cell>
        </row>
        <row r="1284">
          <cell r="B1284" t="str">
            <v>UNIDADE</v>
          </cell>
          <cell r="C1284" t="str">
            <v>un</v>
          </cell>
        </row>
        <row r="1285">
          <cell r="B1285" t="str">
            <v>CÓDIGO</v>
          </cell>
          <cell r="C1285" t="str">
            <v>13.a</v>
          </cell>
        </row>
        <row r="1286">
          <cell r="B1286" t="str">
            <v>AUTOR</v>
          </cell>
        </row>
        <row r="1287">
          <cell r="B1287" t="str">
            <v>ULT ATUAL</v>
          </cell>
          <cell r="C1287" t="str">
            <v>18/06/2015 (SINAPI) E 11/2014 (PREFEITURA)</v>
          </cell>
        </row>
        <row r="1288">
          <cell r="B1288" t="str">
            <v>TABELA</v>
          </cell>
          <cell r="C1288" t="str">
            <v>SINAPI MAI/15 (DESONERADA)/PREFEITURA DE MARANGUAPE</v>
          </cell>
        </row>
        <row r="1290">
          <cell r="B1290" t="str">
            <v>Código</v>
          </cell>
          <cell r="C1290" t="str">
            <v>Descrição</v>
          </cell>
          <cell r="D1290" t="str">
            <v>Unidade</v>
          </cell>
          <cell r="E1290" t="str">
            <v>Coeficiente</v>
          </cell>
          <cell r="F1290" t="str">
            <v>Preço</v>
          </cell>
          <cell r="G1290" t="str">
            <v>Total</v>
          </cell>
        </row>
        <row r="1291">
          <cell r="B1291" t="str">
            <v>MAO DE OBRA</v>
          </cell>
        </row>
        <row r="1292">
          <cell r="B1292" t="str">
            <v>COMPOSIÇÃO PMM-003</v>
          </cell>
          <cell r="C1292" t="str">
            <v>Auxiliar de Eletricista com encargos complementares</v>
          </cell>
          <cell r="D1292" t="str">
            <v>h</v>
          </cell>
          <cell r="E1292">
            <v>0.17</v>
          </cell>
          <cell r="F1292">
            <v>12.149999999999999</v>
          </cell>
          <cell r="G1292">
            <v>2.07</v>
          </cell>
        </row>
        <row r="1293">
          <cell r="B1293" t="str">
            <v>COMPOSIÇÃO PMM-004</v>
          </cell>
          <cell r="C1293" t="str">
            <v>Eletricista com encargos complementares</v>
          </cell>
          <cell r="D1293" t="str">
            <v>h</v>
          </cell>
          <cell r="E1293">
            <v>0.17</v>
          </cell>
          <cell r="F1293">
            <v>15.620000000000001</v>
          </cell>
          <cell r="G1293">
            <v>2.66</v>
          </cell>
        </row>
        <row r="1295">
          <cell r="B1295" t="str">
            <v>TOTAL MAO DE OBRA R$</v>
          </cell>
          <cell r="G1295">
            <v>4.73</v>
          </cell>
        </row>
        <row r="1296">
          <cell r="B1296" t="str">
            <v>MATERIAIS</v>
          </cell>
        </row>
        <row r="1297">
          <cell r="B1297" t="str">
            <v>COT0001</v>
          </cell>
          <cell r="C1297" t="str">
            <v>ARMACAO SEC 01 ESTRIBO        </v>
          </cell>
          <cell r="D1297" t="str">
            <v>UN</v>
          </cell>
          <cell r="E1297">
            <v>1</v>
          </cell>
          <cell r="F1297">
            <v>9.25</v>
          </cell>
          <cell r="G1297">
            <v>9.25</v>
          </cell>
        </row>
        <row r="1298">
          <cell r="B1298" t="str">
            <v>I0806</v>
          </cell>
          <cell r="C1298" t="str">
            <v>CINTA DE AÇO GALVANIZADO</v>
          </cell>
          <cell r="D1298" t="str">
            <v>UN</v>
          </cell>
          <cell r="E1298">
            <v>1</v>
          </cell>
          <cell r="F1298">
            <v>8.03</v>
          </cell>
          <cell r="G1298">
            <v>8.03</v>
          </cell>
        </row>
        <row r="1299">
          <cell r="B1299" t="str">
            <v>I7415</v>
          </cell>
          <cell r="C1299" t="str">
            <v>ISOLADOR EPÓXI 1kV - 25mm</v>
          </cell>
          <cell r="D1299" t="str">
            <v>UN</v>
          </cell>
          <cell r="E1299">
            <v>1</v>
          </cell>
          <cell r="F1299">
            <v>6.5</v>
          </cell>
          <cell r="G1299">
            <v>6.5</v>
          </cell>
        </row>
        <row r="1300">
          <cell r="B1300" t="str">
            <v>I1568</v>
          </cell>
          <cell r="C1300" t="str">
            <v>PARAFUSO ABAULADO M16X150MM</v>
          </cell>
          <cell r="D1300" t="str">
            <v>UN</v>
          </cell>
          <cell r="E1300">
            <v>1</v>
          </cell>
          <cell r="F1300">
            <v>5.66</v>
          </cell>
          <cell r="G1300">
            <v>5.66</v>
          </cell>
        </row>
        <row r="1303">
          <cell r="B1303" t="str">
            <v>TOTAL MATERIAIS R$</v>
          </cell>
          <cell r="G1303">
            <v>29.44</v>
          </cell>
        </row>
        <row r="1304">
          <cell r="B1304" t="str">
            <v>EQUIPAMENTOS (CUSTO HORÁRIO)</v>
          </cell>
        </row>
        <row r="1305">
          <cell r="B1305" t="str">
            <v>COMPOSIÇÃO PMM-001</v>
          </cell>
          <cell r="C1305" t="str">
            <v>VEÍCULO COM UM CESTO AÉREO SIMPLES ISOLADO COM ALCANCE ATÉ 13 METROS E PORTA ESCADA, MONTADO SOBRE CAMINHÃO DE CARROCERIA (CHP)</v>
          </cell>
          <cell r="D1305" t="str">
            <v>CHP</v>
          </cell>
          <cell r="E1305">
            <v>0.17</v>
          </cell>
          <cell r="F1305">
            <v>98.63000000000001</v>
          </cell>
          <cell r="G1305">
            <v>16.77</v>
          </cell>
        </row>
        <row r="1306">
          <cell r="B1306" t="str">
            <v>TOTAL EQUIPAMENTOS (CUSTO HORÁRIO) R$</v>
          </cell>
          <cell r="G1306">
            <v>16.77</v>
          </cell>
        </row>
        <row r="1307">
          <cell r="B1307" t="str">
            <v>SERVIÇOS</v>
          </cell>
        </row>
        <row r="1311">
          <cell r="B1311" t="str">
            <v>TOTAL SERVIÇOS R$</v>
          </cell>
          <cell r="G1311">
            <v>0</v>
          </cell>
        </row>
        <row r="1313">
          <cell r="F1313" t="str">
            <v>TOTAL SIMPLES R$</v>
          </cell>
          <cell r="G1313">
            <v>50.94</v>
          </cell>
        </row>
        <row r="1314">
          <cell r="B1314" t="str">
            <v>  OBS.: 1) ENCARGOS SOCIAIS DA MÃO DE OBRA HORISTA JÁ INCLUSO NO SEU  VALOR;</v>
          </cell>
          <cell r="F1314" t="str">
            <v>BDI R$</v>
          </cell>
          <cell r="G1314">
            <v>12.74</v>
          </cell>
        </row>
        <row r="1315">
          <cell r="F1315" t="str">
            <v>TOTAL GERAL C/ BDI R$</v>
          </cell>
          <cell r="G1315">
            <v>63.68</v>
          </cell>
        </row>
        <row r="1316">
          <cell r="F1316" t="str">
            <v>TOTAL GERAL S/ BDI R$</v>
          </cell>
          <cell r="G1316">
            <v>50.944</v>
          </cell>
        </row>
        <row r="1318">
          <cell r="A1318" t="str">
            <v>13.b</v>
          </cell>
          <cell r="C1318" t="str">
            <v>02 estribos - poste DT/Poste Circular</v>
          </cell>
          <cell r="D1318" t="str">
            <v>un</v>
          </cell>
          <cell r="G1318">
            <v>67.408</v>
          </cell>
        </row>
        <row r="1319">
          <cell r="B1319" t="str">
            <v>COMPOSIÇÃO</v>
          </cell>
          <cell r="C1319" t="str">
            <v>02 estribos - poste DT/Poste Circular</v>
          </cell>
        </row>
        <row r="1320">
          <cell r="B1320" t="str">
            <v>UNIDADE</v>
          </cell>
          <cell r="C1320" t="str">
            <v>un</v>
          </cell>
        </row>
        <row r="1321">
          <cell r="B1321" t="str">
            <v>CÓDIGO</v>
          </cell>
          <cell r="C1321" t="str">
            <v>13.b</v>
          </cell>
        </row>
        <row r="1322">
          <cell r="B1322" t="str">
            <v>AUTOR</v>
          </cell>
        </row>
        <row r="1323">
          <cell r="B1323" t="str">
            <v>ULT ATUAL</v>
          </cell>
          <cell r="C1323" t="str">
            <v>18/06/2015 (SINAPI) E 11/2014 (PREFEITURA)</v>
          </cell>
        </row>
        <row r="1324">
          <cell r="B1324" t="str">
            <v>TABELA</v>
          </cell>
          <cell r="C1324" t="str">
            <v>SINAPI MAI/15 (DESONERADA)/PREFEITURA DE MARANGUAPE</v>
          </cell>
        </row>
        <row r="1326">
          <cell r="B1326" t="str">
            <v>Código</v>
          </cell>
          <cell r="C1326" t="str">
            <v>Descrição</v>
          </cell>
          <cell r="D1326" t="str">
            <v>Unidade</v>
          </cell>
          <cell r="E1326" t="str">
            <v>Coeficiente</v>
          </cell>
          <cell r="F1326" t="str">
            <v>Preço</v>
          </cell>
          <cell r="G1326" t="str">
            <v>Total</v>
          </cell>
        </row>
        <row r="1327">
          <cell r="B1327" t="str">
            <v>MAO DE OBRA</v>
          </cell>
        </row>
        <row r="1328">
          <cell r="B1328" t="str">
            <v>COMPOSIÇÃO PMM-003</v>
          </cell>
          <cell r="C1328" t="str">
            <v>Auxiliar de Eletricista com encargos complementares</v>
          </cell>
          <cell r="D1328" t="str">
            <v>h</v>
          </cell>
          <cell r="E1328">
            <v>0.2</v>
          </cell>
          <cell r="F1328">
            <v>12.149999999999999</v>
          </cell>
          <cell r="G1328">
            <v>2.43</v>
          </cell>
        </row>
        <row r="1329">
          <cell r="B1329" t="str">
            <v>COMPOSIÇÃO PMM-004</v>
          </cell>
          <cell r="C1329" t="str">
            <v>Eletricista com encargos complementares</v>
          </cell>
          <cell r="D1329" t="str">
            <v>h</v>
          </cell>
          <cell r="E1329">
            <v>0.2</v>
          </cell>
          <cell r="F1329">
            <v>15.620000000000001</v>
          </cell>
          <cell r="G1329">
            <v>3.12</v>
          </cell>
        </row>
        <row r="1331">
          <cell r="B1331" t="str">
            <v>TOTAL MAO DE OBRA R$</v>
          </cell>
          <cell r="G1331">
            <v>5.55</v>
          </cell>
        </row>
        <row r="1332">
          <cell r="B1332" t="str">
            <v>MATERIAIS</v>
          </cell>
        </row>
        <row r="1333">
          <cell r="B1333" t="str">
            <v>COT0002</v>
          </cell>
          <cell r="C1333" t="str">
            <v>ARMACAO SEC 02 ESTRIBOS       </v>
          </cell>
          <cell r="D1333" t="str">
            <v>UN</v>
          </cell>
          <cell r="E1333">
            <v>1</v>
          </cell>
          <cell r="F1333">
            <v>21.94</v>
          </cell>
          <cell r="G1333">
            <v>21.94</v>
          </cell>
        </row>
        <row r="1334">
          <cell r="B1334" t="str">
            <v>I0806</v>
          </cell>
          <cell r="C1334" t="str">
            <v>CINTA DE AÇO GALVANIZADO</v>
          </cell>
          <cell r="D1334" t="str">
            <v>UN</v>
          </cell>
          <cell r="E1334">
            <v>1</v>
          </cell>
          <cell r="F1334">
            <v>8.03</v>
          </cell>
          <cell r="G1334">
            <v>8.03</v>
          </cell>
        </row>
        <row r="1335">
          <cell r="B1335" t="str">
            <v>I7415</v>
          </cell>
          <cell r="C1335" t="str">
            <v>ISOLADOR EPÓXI 1kV - 25mm</v>
          </cell>
          <cell r="D1335" t="str">
            <v>UN</v>
          </cell>
          <cell r="E1335">
            <v>1</v>
          </cell>
          <cell r="F1335">
            <v>6.5</v>
          </cell>
          <cell r="G1335">
            <v>6.5</v>
          </cell>
        </row>
        <row r="1336">
          <cell r="B1336" t="str">
            <v>I1568</v>
          </cell>
          <cell r="C1336" t="str">
            <v>PARAFUSO ABAULADO M16X150MM</v>
          </cell>
          <cell r="D1336" t="str">
            <v>UN</v>
          </cell>
          <cell r="E1336">
            <v>1</v>
          </cell>
          <cell r="F1336">
            <v>5.66</v>
          </cell>
          <cell r="G1336">
            <v>5.66</v>
          </cell>
        </row>
        <row r="1339">
          <cell r="B1339" t="str">
            <v>TOTAL MATERIAIS R$</v>
          </cell>
          <cell r="G1339">
            <v>42.13</v>
          </cell>
        </row>
        <row r="1340">
          <cell r="B1340" t="str">
            <v>EQUIPAMENTOS (CUSTO HORÁRIO)</v>
          </cell>
        </row>
        <row r="1341">
          <cell r="B1341" t="str">
            <v>COMPOSIÇÃO PMM-001</v>
          </cell>
          <cell r="C1341" t="str">
            <v>VEÍCULO COM UM CESTO AÉREO SIMPLES ISOLADO COM ALCANCE ATÉ 13 METROS E PORTA ESCADA, MONTADO SOBRE CAMINHÃO DE CARROCERIA (CHP)</v>
          </cell>
          <cell r="D1341" t="str">
            <v>CHP</v>
          </cell>
          <cell r="E1341">
            <v>0.2</v>
          </cell>
          <cell r="F1341">
            <v>98.63000000000001</v>
          </cell>
          <cell r="G1341">
            <v>19.73</v>
          </cell>
        </row>
        <row r="1342">
          <cell r="B1342" t="str">
            <v>TOTAL EQUIPAMENTOS (CUSTO HORÁRIO) R$</v>
          </cell>
          <cell r="G1342">
            <v>19.73</v>
          </cell>
        </row>
        <row r="1343">
          <cell r="B1343" t="str">
            <v>SERVIÇOS</v>
          </cell>
        </row>
        <row r="1347">
          <cell r="B1347" t="str">
            <v>TOTAL SERVIÇOS R$</v>
          </cell>
          <cell r="G1347">
            <v>0</v>
          </cell>
        </row>
        <row r="1349">
          <cell r="F1349" t="str">
            <v>TOTAL SIMPLES R$</v>
          </cell>
          <cell r="G1349">
            <v>67.41</v>
          </cell>
        </row>
        <row r="1350">
          <cell r="B1350" t="str">
            <v>  OBS.: 1) ENCARGOS SOCIAIS DA MÃO DE OBRA HORISTA JÁ INCLUSO NO SEU  VALOR;</v>
          </cell>
          <cell r="F1350" t="str">
            <v>BDI R$</v>
          </cell>
          <cell r="G1350">
            <v>16.85</v>
          </cell>
        </row>
        <row r="1351">
          <cell r="F1351" t="str">
            <v>TOTAL GERAL C/ BDI R$</v>
          </cell>
          <cell r="G1351">
            <v>84.26</v>
          </cell>
        </row>
        <row r="1352">
          <cell r="F1352" t="str">
            <v>TOTAL GERAL S/ BDI R$</v>
          </cell>
          <cell r="G1352">
            <v>67.408</v>
          </cell>
        </row>
        <row r="1354">
          <cell r="A1354" t="str">
            <v>14.a</v>
          </cell>
          <cell r="C1354" t="str">
            <v>Em chave de comando/luminária em braço</v>
          </cell>
          <cell r="D1354" t="str">
            <v>un</v>
          </cell>
          <cell r="G1354">
            <v>64.54400000000001</v>
          </cell>
        </row>
        <row r="1355">
          <cell r="B1355" t="str">
            <v>COMPOSIÇÃO</v>
          </cell>
          <cell r="C1355" t="str">
            <v>Em chave de comando/luminária em braço</v>
          </cell>
        </row>
        <row r="1356">
          <cell r="B1356" t="str">
            <v>UNIDADE</v>
          </cell>
          <cell r="C1356" t="str">
            <v>un</v>
          </cell>
        </row>
        <row r="1357">
          <cell r="B1357" t="str">
            <v>CÓDIGO</v>
          </cell>
          <cell r="C1357" t="str">
            <v>14.a</v>
          </cell>
        </row>
        <row r="1358">
          <cell r="B1358" t="str">
            <v>AUTOR</v>
          </cell>
        </row>
        <row r="1359">
          <cell r="B1359" t="str">
            <v>ULT ATUAL</v>
          </cell>
          <cell r="C1359" t="str">
            <v>18/06/2015 (SINAPI) E 11/2014 (PREFEITURA)</v>
          </cell>
        </row>
        <row r="1360">
          <cell r="B1360" t="str">
            <v>TABELA</v>
          </cell>
          <cell r="C1360" t="str">
            <v>SINAPI MAI/15 (DESONERADA)/PREFEITURA DE MARANGUAPE</v>
          </cell>
        </row>
        <row r="1362">
          <cell r="B1362" t="str">
            <v>Código</v>
          </cell>
          <cell r="C1362" t="str">
            <v>Descrição</v>
          </cell>
          <cell r="D1362" t="str">
            <v>Unidade</v>
          </cell>
          <cell r="E1362" t="str">
            <v>Coeficiente</v>
          </cell>
          <cell r="F1362" t="str">
            <v>Preço</v>
          </cell>
          <cell r="G1362" t="str">
            <v>Total</v>
          </cell>
        </row>
        <row r="1363">
          <cell r="B1363" t="str">
            <v>MAO DE OBRA</v>
          </cell>
        </row>
        <row r="1364">
          <cell r="B1364" t="str">
            <v>COMPOSIÇÃO PMM-003</v>
          </cell>
          <cell r="C1364" t="str">
            <v>Auxiliar de Eletricista com encargos complementares</v>
          </cell>
          <cell r="D1364" t="str">
            <v>h</v>
          </cell>
          <cell r="E1364">
            <v>0.08</v>
          </cell>
          <cell r="F1364">
            <v>12.149999999999999</v>
          </cell>
          <cell r="G1364">
            <v>0.97</v>
          </cell>
        </row>
        <row r="1365">
          <cell r="B1365" t="str">
            <v>COMPOSIÇÃO PMM-004</v>
          </cell>
          <cell r="C1365" t="str">
            <v>Eletricista com encargos complementares</v>
          </cell>
          <cell r="D1365" t="str">
            <v>h</v>
          </cell>
          <cell r="E1365">
            <v>0.08</v>
          </cell>
          <cell r="F1365">
            <v>15.620000000000001</v>
          </cell>
          <cell r="G1365">
            <v>1.25</v>
          </cell>
        </row>
        <row r="1367">
          <cell r="B1367" t="str">
            <v>TOTAL MAO DE OBRA R$</v>
          </cell>
          <cell r="G1367">
            <v>2.22</v>
          </cell>
        </row>
        <row r="1368">
          <cell r="B1368" t="str">
            <v>MATERIAIS</v>
          </cell>
        </row>
        <row r="1369">
          <cell r="B1369" t="str">
            <v>COT0047</v>
          </cell>
          <cell r="C1369" t="str">
            <v>REATOR VAPOR METÁLICO AFP P/ LÂMP. V. METÁLICO 150W</v>
          </cell>
          <cell r="D1369" t="str">
            <v>UN</v>
          </cell>
          <cell r="E1369">
            <v>1</v>
          </cell>
          <cell r="F1369">
            <v>54.43</v>
          </cell>
          <cell r="G1369">
            <v>54.43</v>
          </cell>
        </row>
        <row r="1375">
          <cell r="B1375" t="str">
            <v>TOTAL MATERIAIS R$</v>
          </cell>
          <cell r="G1375">
            <v>54.43</v>
          </cell>
        </row>
        <row r="1376">
          <cell r="B1376" t="str">
            <v>EQUIPAMENTOS (CUSTO HORÁRIO)</v>
          </cell>
        </row>
        <row r="1377">
          <cell r="B1377" t="str">
            <v>COMPOSIÇÃO PMM-001</v>
          </cell>
          <cell r="C1377" t="str">
            <v>VEÍCULO COM UM CESTO AÉREO SIMPLES ISOLADO COM ALCANCE ATÉ 13 METROS E PORTA ESCADA, MONTADO SOBRE CAMINHÃO DE CARROCERIA (CHP)</v>
          </cell>
          <cell r="D1377" t="str">
            <v>CHP</v>
          </cell>
          <cell r="E1377">
            <v>0.08</v>
          </cell>
          <cell r="F1377">
            <v>98.63000000000001</v>
          </cell>
          <cell r="G1377">
            <v>7.89</v>
          </cell>
        </row>
        <row r="1378">
          <cell r="B1378" t="str">
            <v>TOTAL EQUIPAMENTOS (CUSTO HORÁRIO) R$</v>
          </cell>
          <cell r="G1378">
            <v>7.89</v>
          </cell>
        </row>
        <row r="1379">
          <cell r="B1379" t="str">
            <v>SERVIÇOS</v>
          </cell>
        </row>
        <row r="1383">
          <cell r="B1383" t="str">
            <v>TOTAL SERVIÇOS R$</v>
          </cell>
          <cell r="G1383">
            <v>0</v>
          </cell>
        </row>
        <row r="1385">
          <cell r="F1385" t="str">
            <v>TOTAL SIMPLES R$</v>
          </cell>
          <cell r="G1385">
            <v>64.53999999999999</v>
          </cell>
        </row>
        <row r="1386">
          <cell r="B1386" t="str">
            <v>  OBS.: 1) ENCARGOS SOCIAIS DA MÃO DE OBRA HORISTA JÁ INCLUSO NO SEU  VALOR;</v>
          </cell>
          <cell r="F1386" t="str">
            <v>BDI R$</v>
          </cell>
          <cell r="G1386">
            <v>16.14</v>
          </cell>
        </row>
        <row r="1387">
          <cell r="F1387" t="str">
            <v>TOTAL GERAL C/ BDI R$</v>
          </cell>
          <cell r="G1387">
            <v>80.68</v>
          </cell>
        </row>
        <row r="1388">
          <cell r="F1388" t="str">
            <v>TOTAL GERAL S/ BDI R$</v>
          </cell>
          <cell r="G1388">
            <v>64.54400000000001</v>
          </cell>
        </row>
        <row r="1390">
          <cell r="A1390" t="str">
            <v>15.a</v>
          </cell>
          <cell r="C1390" t="str">
            <v>Instalação de base relé fotoelétrico</v>
          </cell>
          <cell r="D1390" t="str">
            <v>un</v>
          </cell>
          <cell r="G1390">
            <v>25.240000000000002</v>
          </cell>
        </row>
        <row r="1391">
          <cell r="B1391" t="str">
            <v>COMPOSIÇÃO</v>
          </cell>
          <cell r="C1391" t="str">
            <v>Instalação de base relé fotoelétrico</v>
          </cell>
        </row>
        <row r="1392">
          <cell r="B1392" t="str">
            <v>UNIDADE</v>
          </cell>
          <cell r="C1392" t="str">
            <v>un</v>
          </cell>
        </row>
        <row r="1393">
          <cell r="B1393" t="str">
            <v>CÓDIGO</v>
          </cell>
          <cell r="C1393" t="str">
            <v>15.a</v>
          </cell>
        </row>
        <row r="1394">
          <cell r="B1394" t="str">
            <v>AUTOR</v>
          </cell>
        </row>
        <row r="1395">
          <cell r="B1395" t="str">
            <v>ULT ATUAL</v>
          </cell>
          <cell r="C1395" t="str">
            <v>18/06/2015 (SINAPI) E 11/2014 (PREFEITURA)</v>
          </cell>
        </row>
        <row r="1396">
          <cell r="B1396" t="str">
            <v>TABELA</v>
          </cell>
          <cell r="C1396" t="str">
            <v>SINAPI MAI/15 (DESONERADA)/PREFEITURA DE MARANGUAPE</v>
          </cell>
        </row>
        <row r="1398">
          <cell r="B1398" t="str">
            <v>Código</v>
          </cell>
          <cell r="C1398" t="str">
            <v>Descrição</v>
          </cell>
          <cell r="D1398" t="str">
            <v>Unidade</v>
          </cell>
          <cell r="E1398" t="str">
            <v>Coeficiente</v>
          </cell>
          <cell r="F1398" t="str">
            <v>Preço</v>
          </cell>
          <cell r="G1398" t="str">
            <v>Total</v>
          </cell>
        </row>
        <row r="1399">
          <cell r="B1399" t="str">
            <v>MAO DE OBRA</v>
          </cell>
        </row>
        <row r="1400">
          <cell r="B1400" t="str">
            <v>COMPOSIÇÃO PMM-003</v>
          </cell>
          <cell r="C1400" t="str">
            <v>Auxiliar de Eletricista com encargos complementares</v>
          </cell>
          <cell r="D1400" t="str">
            <v>h</v>
          </cell>
          <cell r="E1400">
            <v>0.12</v>
          </cell>
          <cell r="F1400">
            <v>12.149999999999999</v>
          </cell>
          <cell r="G1400">
            <v>1.46</v>
          </cell>
        </row>
        <row r="1401">
          <cell r="B1401" t="str">
            <v>COMPOSIÇÃO PMM-004</v>
          </cell>
          <cell r="C1401" t="str">
            <v>Eletricista com encargos complementares</v>
          </cell>
          <cell r="D1401" t="str">
            <v>h</v>
          </cell>
          <cell r="E1401">
            <v>0.12</v>
          </cell>
          <cell r="F1401">
            <v>15.620000000000001</v>
          </cell>
          <cell r="G1401">
            <v>1.87</v>
          </cell>
        </row>
        <row r="1403">
          <cell r="B1403" t="str">
            <v>TOTAL MAO DE OBRA R$</v>
          </cell>
          <cell r="G1403">
            <v>3.33</v>
          </cell>
        </row>
        <row r="1404">
          <cell r="B1404" t="str">
            <v>MATERIAIS</v>
          </cell>
        </row>
        <row r="1405">
          <cell r="B1405" t="str">
            <v>COT0003</v>
          </cell>
          <cell r="C1405" t="str">
            <v>BASE PARA RELÉ</v>
          </cell>
          <cell r="D1405" t="str">
            <v>UN</v>
          </cell>
          <cell r="E1405">
            <v>1</v>
          </cell>
          <cell r="F1405">
            <v>10.07</v>
          </cell>
          <cell r="G1405">
            <v>10.07</v>
          </cell>
        </row>
        <row r="1411">
          <cell r="B1411" t="str">
            <v>TOTAL MATERIAIS R$</v>
          </cell>
          <cell r="G1411">
            <v>10.07</v>
          </cell>
        </row>
        <row r="1412">
          <cell r="B1412" t="str">
            <v>EQUIPAMENTOS (CUSTO HORÁRIO)</v>
          </cell>
        </row>
        <row r="1413">
          <cell r="B1413" t="str">
            <v>COMPOSIÇÃO PMM-001</v>
          </cell>
          <cell r="C1413" t="str">
            <v>VEÍCULO COM UM CESTO AÉREO SIMPLES ISOLADO COM ALCANCE ATÉ 13 METROS E PORTA ESCADA, MONTADO SOBRE CAMINHÃO DE CARROCERIA (CHP)</v>
          </cell>
          <cell r="D1413" t="str">
            <v>CHP</v>
          </cell>
          <cell r="E1413">
            <v>0.12</v>
          </cell>
          <cell r="F1413">
            <v>98.63000000000001</v>
          </cell>
          <cell r="G1413">
            <v>11.84</v>
          </cell>
        </row>
        <row r="1414">
          <cell r="B1414" t="str">
            <v>TOTAL EQUIPAMENTOS (CUSTO HORÁRIO) R$</v>
          </cell>
          <cell r="G1414">
            <v>11.84</v>
          </cell>
        </row>
        <row r="1415">
          <cell r="B1415" t="str">
            <v>SERVIÇOS</v>
          </cell>
        </row>
        <row r="1419">
          <cell r="B1419" t="str">
            <v>TOTAL SERVIÇOS R$</v>
          </cell>
          <cell r="G1419">
            <v>0</v>
          </cell>
        </row>
        <row r="1421">
          <cell r="F1421" t="str">
            <v>TOTAL SIMPLES R$</v>
          </cell>
          <cell r="G1421">
            <v>25.240000000000002</v>
          </cell>
        </row>
        <row r="1422">
          <cell r="B1422" t="str">
            <v>  OBS.: 1) ENCARGOS SOCIAIS DA MÃO DE OBRA HORISTA JÁ INCLUSO NO SEU  VALOR;</v>
          </cell>
          <cell r="F1422" t="str">
            <v>BDI R$</v>
          </cell>
          <cell r="G1422">
            <v>6.31</v>
          </cell>
        </row>
        <row r="1423">
          <cell r="F1423" t="str">
            <v>TOTAL GERAL C/ BDI R$</v>
          </cell>
          <cell r="G1423">
            <v>31.55</v>
          </cell>
        </row>
        <row r="1424">
          <cell r="F1424" t="str">
            <v>TOTAL GERAL S/ BDI R$</v>
          </cell>
          <cell r="G1424">
            <v>25.240000000000002</v>
          </cell>
        </row>
        <row r="1426">
          <cell r="A1426" t="str">
            <v>16.a</v>
          </cell>
          <cell r="C1426" t="str">
            <v>70W - Vapor de Sódio</v>
          </cell>
          <cell r="D1426" t="str">
            <v>un</v>
          </cell>
          <cell r="G1426">
            <v>434.36800000000005</v>
          </cell>
        </row>
        <row r="1427">
          <cell r="B1427" t="str">
            <v>COMPOSIÇÃO</v>
          </cell>
          <cell r="C1427" t="str">
            <v>70W - Vapor de Sódio</v>
          </cell>
        </row>
        <row r="1428">
          <cell r="B1428" t="str">
            <v>UNIDADE</v>
          </cell>
          <cell r="C1428" t="str">
            <v>un</v>
          </cell>
        </row>
        <row r="1429">
          <cell r="B1429" t="str">
            <v>CÓDIGO</v>
          </cell>
          <cell r="C1429" t="str">
            <v>16.a</v>
          </cell>
        </row>
        <row r="1430">
          <cell r="B1430" t="str">
            <v>AUTOR</v>
          </cell>
        </row>
        <row r="1431">
          <cell r="B1431" t="str">
            <v>ULT ATUAL</v>
          </cell>
          <cell r="C1431" t="str">
            <v>18/06/2015 (SINAPI) E 11/2014 (PREFEITURA)</v>
          </cell>
        </row>
        <row r="1432">
          <cell r="B1432" t="str">
            <v>TABELA</v>
          </cell>
          <cell r="C1432" t="str">
            <v>SINAPI MAI/15 (DESONERADA)/PREFEITURA DE MARANGUAPE</v>
          </cell>
        </row>
        <row r="1434">
          <cell r="B1434" t="str">
            <v>Código</v>
          </cell>
          <cell r="C1434" t="str">
            <v>Descrição</v>
          </cell>
          <cell r="D1434" t="str">
            <v>Unidade</v>
          </cell>
          <cell r="E1434" t="str">
            <v>Coeficiente</v>
          </cell>
          <cell r="F1434" t="str">
            <v>Preço</v>
          </cell>
          <cell r="G1434" t="str">
            <v>Total</v>
          </cell>
        </row>
        <row r="1435">
          <cell r="B1435" t="str">
            <v>MAO DE OBRA</v>
          </cell>
        </row>
        <row r="1436">
          <cell r="B1436" t="str">
            <v>COMPOSIÇÃO PMM-003</v>
          </cell>
          <cell r="C1436" t="str">
            <v>Auxiliar de Eletricista com encargos complementares</v>
          </cell>
          <cell r="D1436" t="str">
            <v>h</v>
          </cell>
          <cell r="E1436">
            <v>0.33</v>
          </cell>
          <cell r="F1436">
            <v>12.149999999999999</v>
          </cell>
          <cell r="G1436">
            <v>4.01</v>
          </cell>
        </row>
        <row r="1437">
          <cell r="B1437" t="str">
            <v>COMPOSIÇÃO PMM-004</v>
          </cell>
          <cell r="C1437" t="str">
            <v>Eletricista com encargos complementares</v>
          </cell>
          <cell r="D1437" t="str">
            <v>h</v>
          </cell>
          <cell r="E1437">
            <v>0.33</v>
          </cell>
          <cell r="F1437">
            <v>15.620000000000001</v>
          </cell>
          <cell r="G1437">
            <v>5.15</v>
          </cell>
        </row>
        <row r="1439">
          <cell r="B1439" t="str">
            <v>TOTAL MAO DE OBRA R$</v>
          </cell>
          <cell r="G1439">
            <v>9.16</v>
          </cell>
        </row>
        <row r="1440">
          <cell r="B1440" t="str">
            <v>MATERIAIS</v>
          </cell>
        </row>
        <row r="1441">
          <cell r="B1441" t="str">
            <v>I8438</v>
          </cell>
          <cell r="C1441" t="str">
            <v>CABO CORDPLAST (CABO PP) 3 x 2,50 mm²</v>
          </cell>
          <cell r="D1441" t="str">
            <v>MT</v>
          </cell>
          <cell r="E1441">
            <v>3.5</v>
          </cell>
          <cell r="F1441">
            <v>3.44</v>
          </cell>
          <cell r="G1441">
            <v>12.04</v>
          </cell>
        </row>
        <row r="1442">
          <cell r="B1442" t="str">
            <v>I0846</v>
          </cell>
          <cell r="C1442" t="str">
            <v>CONECTOR SPLIT-BOLT P/CABO 16MM2</v>
          </cell>
          <cell r="D1442" t="str">
            <v>UN</v>
          </cell>
          <cell r="E1442">
            <v>4</v>
          </cell>
          <cell r="F1442">
            <v>3.59</v>
          </cell>
          <cell r="G1442">
            <v>14.36</v>
          </cell>
        </row>
        <row r="1443">
          <cell r="B1443" t="str">
            <v>I0847</v>
          </cell>
          <cell r="C1443" t="str">
            <v>CONECTOR SPLIT-BOLT P/CABO 35MM2</v>
          </cell>
          <cell r="D1443" t="str">
            <v>UN</v>
          </cell>
          <cell r="E1443">
            <v>2</v>
          </cell>
          <cell r="F1443">
            <v>6.01</v>
          </cell>
          <cell r="G1443">
            <v>12.02</v>
          </cell>
        </row>
        <row r="1444">
          <cell r="B1444" t="str">
            <v>I6278</v>
          </cell>
          <cell r="C1444" t="str">
            <v>FITA AUTO FUSÃO DE 1A QUALIDADE</v>
          </cell>
          <cell r="D1444" t="str">
            <v>RL</v>
          </cell>
          <cell r="E1444">
            <v>0.05</v>
          </cell>
          <cell r="F1444">
            <v>8.15</v>
          </cell>
          <cell r="G1444">
            <v>0.41</v>
          </cell>
        </row>
        <row r="1445">
          <cell r="B1445" t="str">
            <v>I7392</v>
          </cell>
          <cell r="C1445" t="str">
            <v>FITA ISOLANTE COMUM N.º33</v>
          </cell>
          <cell r="D1445" t="str">
            <v>RL</v>
          </cell>
          <cell r="E1445">
            <v>0.05</v>
          </cell>
          <cell r="F1445">
            <v>11.2</v>
          </cell>
          <cell r="G1445">
            <v>0.56</v>
          </cell>
        </row>
        <row r="1446">
          <cell r="B1446" t="str">
            <v>I1481</v>
          </cell>
          <cell r="C1446" t="str">
            <v>LÂMPADA VAPOR DE SÓDIO 70W</v>
          </cell>
          <cell r="D1446" t="str">
            <v>UN</v>
          </cell>
          <cell r="E1446">
            <v>1</v>
          </cell>
          <cell r="F1446">
            <v>30.9</v>
          </cell>
          <cell r="G1446">
            <v>30.9</v>
          </cell>
        </row>
        <row r="1447">
          <cell r="B1447" t="str">
            <v>I6793</v>
          </cell>
          <cell r="C1447" t="str">
            <v>LUMINÁRIA TIPO PÉTALA FAB.REEME REF.: ZE-157 OU SIMILAR</v>
          </cell>
          <cell r="D1447" t="str">
            <v>UN</v>
          </cell>
          <cell r="E1447">
            <v>1</v>
          </cell>
          <cell r="F1447">
            <v>212.35</v>
          </cell>
          <cell r="G1447">
            <v>212.35</v>
          </cell>
        </row>
        <row r="1448">
          <cell r="B1448" t="str">
            <v>I1776</v>
          </cell>
          <cell r="C1448" t="str">
            <v>REATOR AFP P/ LÂMP. V. SODIO 70W</v>
          </cell>
          <cell r="D1448" t="str">
            <v>UN</v>
          </cell>
          <cell r="E1448">
            <v>1</v>
          </cell>
          <cell r="F1448">
            <v>69.2</v>
          </cell>
          <cell r="G1448">
            <v>69.2</v>
          </cell>
        </row>
        <row r="1449">
          <cell r="B1449" t="str">
            <v>COT0050</v>
          </cell>
          <cell r="C1449" t="str">
            <v>RELÉ FOTOELETRONICO</v>
          </cell>
          <cell r="D1449" t="str">
            <v>UN</v>
          </cell>
          <cell r="E1449">
            <v>1</v>
          </cell>
          <cell r="F1449">
            <v>40.82</v>
          </cell>
          <cell r="G1449">
            <v>40.82</v>
          </cell>
        </row>
        <row r="1451">
          <cell r="B1451" t="str">
            <v>TOTAL MATERIAIS R$</v>
          </cell>
          <cell r="G1451">
            <v>392.66</v>
          </cell>
        </row>
        <row r="1452">
          <cell r="B1452" t="str">
            <v>EQUIPAMENTOS (CUSTO HORÁRIO)</v>
          </cell>
        </row>
        <row r="1453">
          <cell r="B1453" t="str">
            <v>COMPOSIÇÃO PMM-001</v>
          </cell>
          <cell r="C1453" t="str">
            <v>VEÍCULO COM UM CESTO AÉREO SIMPLES ISOLADO COM ALCANCE ATÉ 13 METROS E PORTA ESCADA, MONTADO SOBRE CAMINHÃO DE CARROCERIA (CHP)</v>
          </cell>
          <cell r="D1453" t="str">
            <v>CHP</v>
          </cell>
          <cell r="E1453">
            <v>0.33</v>
          </cell>
          <cell r="F1453">
            <v>98.63000000000001</v>
          </cell>
          <cell r="G1453">
            <v>32.55</v>
          </cell>
        </row>
        <row r="1454">
          <cell r="B1454" t="str">
            <v>TOTAL EQUIPAMENTOS (CUSTO HORÁRIO) R$</v>
          </cell>
          <cell r="G1454">
            <v>32.55</v>
          </cell>
        </row>
        <row r="1455">
          <cell r="B1455" t="str">
            <v>SERVIÇOS</v>
          </cell>
        </row>
        <row r="1459">
          <cell r="B1459" t="str">
            <v>TOTAL SERVIÇOS R$</v>
          </cell>
          <cell r="G1459">
            <v>0</v>
          </cell>
        </row>
        <row r="1461">
          <cell r="F1461" t="str">
            <v>TOTAL SIMPLES R$</v>
          </cell>
          <cell r="G1461">
            <v>434.37000000000006</v>
          </cell>
        </row>
        <row r="1462">
          <cell r="B1462" t="str">
            <v>  OBS.: 1) ENCARGOS SOCIAIS DA MÃO DE OBRA HORISTA JÁ INCLUSO NO SEU  VALOR;</v>
          </cell>
          <cell r="F1462" t="str">
            <v>BDI R$</v>
          </cell>
          <cell r="G1462">
            <v>108.59</v>
          </cell>
        </row>
        <row r="1463">
          <cell r="F1463" t="str">
            <v>TOTAL GERAL C/ BDI R$</v>
          </cell>
          <cell r="G1463">
            <v>542.96</v>
          </cell>
        </row>
        <row r="1464">
          <cell r="F1464" t="str">
            <v>TOTAL GERAL S/ BDI R$</v>
          </cell>
          <cell r="G1464">
            <v>434.36800000000005</v>
          </cell>
        </row>
        <row r="1466">
          <cell r="A1466" t="str">
            <v>16.b</v>
          </cell>
          <cell r="C1466" t="str">
            <v>100W - Vapor de Sódio</v>
          </cell>
          <cell r="D1466" t="str">
            <v>un</v>
          </cell>
          <cell r="G1466">
            <v>395.56</v>
          </cell>
        </row>
        <row r="1467">
          <cell r="B1467" t="str">
            <v>COMPOSIÇÃO</v>
          </cell>
          <cell r="C1467" t="str">
            <v>100W - Vapor de Sódio</v>
          </cell>
        </row>
        <row r="1468">
          <cell r="B1468" t="str">
            <v>UNIDADE</v>
          </cell>
          <cell r="C1468" t="str">
            <v>un</v>
          </cell>
        </row>
        <row r="1469">
          <cell r="B1469" t="str">
            <v>CÓDIGO</v>
          </cell>
          <cell r="C1469" t="str">
            <v>16.b</v>
          </cell>
        </row>
        <row r="1470">
          <cell r="B1470" t="str">
            <v>AUTOR</v>
          </cell>
        </row>
        <row r="1471">
          <cell r="B1471" t="str">
            <v>ULT ATUAL</v>
          </cell>
          <cell r="C1471" t="str">
            <v>18/06/2015 (SINAPI) E 11/2014 (PREFEITURA)</v>
          </cell>
        </row>
        <row r="1472">
          <cell r="B1472" t="str">
            <v>TABELA</v>
          </cell>
          <cell r="C1472" t="str">
            <v>SINAPI MAI/15 (DESONERADA)/PREFEITURA DE MARANGUAPE</v>
          </cell>
        </row>
        <row r="1474">
          <cell r="B1474" t="str">
            <v>Código</v>
          </cell>
          <cell r="C1474" t="str">
            <v>Descrição</v>
          </cell>
          <cell r="D1474" t="str">
            <v>Unidade</v>
          </cell>
          <cell r="E1474" t="str">
            <v>Coeficiente</v>
          </cell>
          <cell r="F1474" t="str">
            <v>Preço</v>
          </cell>
          <cell r="G1474" t="str">
            <v>Total</v>
          </cell>
        </row>
        <row r="1475">
          <cell r="B1475" t="str">
            <v>MAO DE OBRA</v>
          </cell>
        </row>
        <row r="1476">
          <cell r="B1476" t="str">
            <v>COMPOSIÇÃO PMM-003</v>
          </cell>
          <cell r="C1476" t="str">
            <v>Auxiliar de Eletricista com encargos complementares</v>
          </cell>
          <cell r="D1476" t="str">
            <v>h</v>
          </cell>
          <cell r="E1476">
            <v>0.33</v>
          </cell>
          <cell r="F1476">
            <v>12.149999999999999</v>
          </cell>
          <cell r="G1476">
            <v>4.01</v>
          </cell>
        </row>
        <row r="1477">
          <cell r="B1477" t="str">
            <v>COMPOSIÇÃO PMM-004</v>
          </cell>
          <cell r="C1477" t="str">
            <v>Eletricista com encargos complementares</v>
          </cell>
          <cell r="D1477" t="str">
            <v>h</v>
          </cell>
          <cell r="E1477">
            <v>0.33</v>
          </cell>
          <cell r="F1477">
            <v>15.620000000000001</v>
          </cell>
          <cell r="G1477">
            <v>5.15</v>
          </cell>
        </row>
        <row r="1479">
          <cell r="B1479" t="str">
            <v>TOTAL MAO DE OBRA R$</v>
          </cell>
          <cell r="G1479">
            <v>9.16</v>
          </cell>
        </row>
        <row r="1480">
          <cell r="B1480" t="str">
            <v>MATERIAIS</v>
          </cell>
        </row>
        <row r="1481">
          <cell r="B1481" t="str">
            <v>I8438</v>
          </cell>
          <cell r="C1481" t="str">
            <v>CABO CORDPLAST (CABO PP) 3 x 2,50 mm²</v>
          </cell>
          <cell r="D1481" t="str">
            <v>MT</v>
          </cell>
          <cell r="E1481">
            <v>3.5</v>
          </cell>
          <cell r="F1481">
            <v>3.44</v>
          </cell>
          <cell r="G1481">
            <v>12.04</v>
          </cell>
        </row>
        <row r="1482">
          <cell r="B1482" t="str">
            <v>I0846</v>
          </cell>
          <cell r="C1482" t="str">
            <v>CONECTOR SPLIT-BOLT P/CABO 16MM2</v>
          </cell>
          <cell r="D1482" t="str">
            <v>UN</v>
          </cell>
          <cell r="E1482">
            <v>4</v>
          </cell>
          <cell r="F1482">
            <v>3.59</v>
          </cell>
          <cell r="G1482">
            <v>14.36</v>
          </cell>
        </row>
        <row r="1483">
          <cell r="B1483" t="str">
            <v>I0847</v>
          </cell>
          <cell r="C1483" t="str">
            <v>CONECTOR SPLIT-BOLT P/CABO 35MM2</v>
          </cell>
          <cell r="D1483" t="str">
            <v>UN</v>
          </cell>
          <cell r="E1483">
            <v>2</v>
          </cell>
          <cell r="F1483">
            <v>6.01</v>
          </cell>
          <cell r="G1483">
            <v>12.02</v>
          </cell>
        </row>
        <row r="1484">
          <cell r="B1484" t="str">
            <v>I6278</v>
          </cell>
          <cell r="C1484" t="str">
            <v>FITA AUTO FUSÃO DE 1A QUALIDADE</v>
          </cell>
          <cell r="D1484" t="str">
            <v>RL</v>
          </cell>
          <cell r="E1484">
            <v>0.05</v>
          </cell>
          <cell r="F1484">
            <v>8.15</v>
          </cell>
          <cell r="G1484">
            <v>0.41</v>
          </cell>
        </row>
        <row r="1485">
          <cell r="B1485" t="str">
            <v>I7392</v>
          </cell>
          <cell r="C1485" t="str">
            <v>FITA ISOLANTE COMUM N.º33</v>
          </cell>
          <cell r="D1485" t="str">
            <v>RL</v>
          </cell>
          <cell r="E1485">
            <v>0.05</v>
          </cell>
          <cell r="F1485">
            <v>11.2</v>
          </cell>
          <cell r="G1485">
            <v>0.56</v>
          </cell>
        </row>
        <row r="1486">
          <cell r="B1486" t="str">
            <v>COT0022</v>
          </cell>
          <cell r="C1486" t="str">
            <v>LÂMPADA VAPOR DE SÓDIO 100W</v>
          </cell>
          <cell r="D1486" t="str">
            <v>UN</v>
          </cell>
          <cell r="E1486">
            <v>1</v>
          </cell>
          <cell r="F1486">
            <v>17.23</v>
          </cell>
          <cell r="G1486">
            <v>17.23</v>
          </cell>
        </row>
        <row r="1487">
          <cell r="B1487" t="str">
            <v>I6793</v>
          </cell>
          <cell r="C1487" t="str">
            <v>LUMINÁRIA TIPO PÉTALA FAB.REEME REF.: ZE-157 OU SIMILAR</v>
          </cell>
          <cell r="D1487" t="str">
            <v>UN</v>
          </cell>
          <cell r="E1487">
            <v>1</v>
          </cell>
          <cell r="F1487">
            <v>212.35</v>
          </cell>
          <cell r="G1487">
            <v>212.35</v>
          </cell>
        </row>
        <row r="1488">
          <cell r="B1488" t="str">
            <v>COT0044</v>
          </cell>
          <cell r="C1488" t="str">
            <v>REATOR VAPOR DE SÓDIO AFP P/ LÂMP. V. SODIO 100W</v>
          </cell>
          <cell r="D1488" t="str">
            <v>UN</v>
          </cell>
          <cell r="E1488">
            <v>1</v>
          </cell>
          <cell r="F1488">
            <v>44.06</v>
          </cell>
          <cell r="G1488">
            <v>44.06</v>
          </cell>
        </row>
        <row r="1489">
          <cell r="B1489" t="str">
            <v>COT0050</v>
          </cell>
          <cell r="C1489" t="str">
            <v>RELÉ FOTOELETRONICO</v>
          </cell>
          <cell r="D1489" t="str">
            <v>UN</v>
          </cell>
          <cell r="E1489">
            <v>1</v>
          </cell>
          <cell r="F1489">
            <v>40.82</v>
          </cell>
          <cell r="G1489">
            <v>40.82</v>
          </cell>
        </row>
        <row r="1491">
          <cell r="B1491" t="str">
            <v>TOTAL MATERIAIS R$</v>
          </cell>
          <cell r="G1491">
            <v>353.85</v>
          </cell>
        </row>
        <row r="1492">
          <cell r="B1492" t="str">
            <v>EQUIPAMENTOS (CUSTO HORÁRIO)</v>
          </cell>
        </row>
        <row r="1493">
          <cell r="B1493" t="str">
            <v>COMPOSIÇÃO PMM-001</v>
          </cell>
          <cell r="C1493" t="str">
            <v>VEÍCULO COM UM CESTO AÉREO SIMPLES ISOLADO COM ALCANCE ATÉ 13 METROS E PORTA ESCADA, MONTADO SOBRE CAMINHÃO DE CARROCERIA (CHP)</v>
          </cell>
          <cell r="D1493" t="str">
            <v>CHP</v>
          </cell>
          <cell r="E1493">
            <v>0.33</v>
          </cell>
          <cell r="F1493">
            <v>98.63000000000001</v>
          </cell>
          <cell r="G1493">
            <v>32.55</v>
          </cell>
        </row>
        <row r="1494">
          <cell r="B1494" t="str">
            <v>TOTAL EQUIPAMENTOS (CUSTO HORÁRIO) R$</v>
          </cell>
          <cell r="G1494">
            <v>32.55</v>
          </cell>
        </row>
        <row r="1495">
          <cell r="B1495" t="str">
            <v>SERVIÇOS</v>
          </cell>
        </row>
        <row r="1499">
          <cell r="B1499" t="str">
            <v>TOTAL SERVIÇOS R$</v>
          </cell>
          <cell r="G1499">
            <v>0</v>
          </cell>
        </row>
        <row r="1501">
          <cell r="F1501" t="str">
            <v>TOTAL SIMPLES R$</v>
          </cell>
          <cell r="G1501">
            <v>395.56000000000006</v>
          </cell>
        </row>
        <row r="1502">
          <cell r="B1502" t="str">
            <v>  OBS.: 1) ENCARGOS SOCIAIS DA MÃO DE OBRA HORISTA JÁ INCLUSO NO SEU  VALOR;</v>
          </cell>
          <cell r="F1502" t="str">
            <v>BDI R$</v>
          </cell>
          <cell r="G1502">
            <v>98.89</v>
          </cell>
        </row>
        <row r="1503">
          <cell r="F1503" t="str">
            <v>TOTAL GERAL C/ BDI R$</v>
          </cell>
          <cell r="G1503">
            <v>494.45</v>
          </cell>
        </row>
        <row r="1504">
          <cell r="F1504" t="str">
            <v>TOTAL GERAL S/ BDI R$</v>
          </cell>
          <cell r="G1504">
            <v>395.56</v>
          </cell>
        </row>
        <row r="1506">
          <cell r="A1506" t="str">
            <v>16.c</v>
          </cell>
          <cell r="C1506" t="str">
            <v>150W - Vapor de Sódio</v>
          </cell>
          <cell r="D1506" t="str">
            <v>un</v>
          </cell>
          <cell r="G1506">
            <v>409.76800000000003</v>
          </cell>
        </row>
        <row r="1507">
          <cell r="B1507" t="str">
            <v>COMPOSIÇÃO</v>
          </cell>
          <cell r="C1507" t="str">
            <v>150W - Vapor de Sódio</v>
          </cell>
        </row>
        <row r="1508">
          <cell r="B1508" t="str">
            <v>UNIDADE</v>
          </cell>
          <cell r="C1508" t="str">
            <v>un</v>
          </cell>
        </row>
        <row r="1509">
          <cell r="B1509" t="str">
            <v>CÓDIGO</v>
          </cell>
          <cell r="C1509" t="str">
            <v>16.c</v>
          </cell>
        </row>
        <row r="1510">
          <cell r="B1510" t="str">
            <v>AUTOR</v>
          </cell>
        </row>
        <row r="1511">
          <cell r="B1511" t="str">
            <v>ULT ATUAL</v>
          </cell>
          <cell r="C1511" t="str">
            <v>18/06/2015 (SINAPI) E 11/2014 (PREFEITURA)</v>
          </cell>
        </row>
        <row r="1512">
          <cell r="B1512" t="str">
            <v>TABELA</v>
          </cell>
          <cell r="C1512" t="str">
            <v>SINAPI MAI/15 (DESONERADA)/PREFEITURA DE MARANGUAPE</v>
          </cell>
        </row>
        <row r="1514">
          <cell r="B1514" t="str">
            <v>Código</v>
          </cell>
          <cell r="C1514" t="str">
            <v>Descrição</v>
          </cell>
          <cell r="D1514" t="str">
            <v>Unidade</v>
          </cell>
          <cell r="E1514" t="str">
            <v>Coeficiente</v>
          </cell>
          <cell r="F1514" t="str">
            <v>Preço</v>
          </cell>
          <cell r="G1514" t="str">
            <v>Total</v>
          </cell>
        </row>
        <row r="1515">
          <cell r="B1515" t="str">
            <v>MAO DE OBRA</v>
          </cell>
        </row>
        <row r="1516">
          <cell r="B1516" t="str">
            <v>COMPOSIÇÃO PMM-003</v>
          </cell>
          <cell r="C1516" t="str">
            <v>Auxiliar de Eletricista com encargos complementares</v>
          </cell>
          <cell r="D1516" t="str">
            <v>h</v>
          </cell>
          <cell r="E1516">
            <v>0.33</v>
          </cell>
          <cell r="F1516">
            <v>12.149999999999999</v>
          </cell>
          <cell r="G1516">
            <v>4.01</v>
          </cell>
        </row>
        <row r="1517">
          <cell r="B1517" t="str">
            <v>COMPOSIÇÃO PMM-004</v>
          </cell>
          <cell r="C1517" t="str">
            <v>Eletricista com encargos complementares</v>
          </cell>
          <cell r="D1517" t="str">
            <v>h</v>
          </cell>
          <cell r="E1517">
            <v>0.33</v>
          </cell>
          <cell r="F1517">
            <v>15.620000000000001</v>
          </cell>
          <cell r="G1517">
            <v>5.15</v>
          </cell>
        </row>
        <row r="1519">
          <cell r="B1519" t="str">
            <v>TOTAL MAO DE OBRA R$</v>
          </cell>
          <cell r="G1519">
            <v>9.16</v>
          </cell>
        </row>
        <row r="1520">
          <cell r="B1520" t="str">
            <v>MATERIAIS</v>
          </cell>
        </row>
        <row r="1521">
          <cell r="B1521" t="str">
            <v>I8438</v>
          </cell>
          <cell r="C1521" t="str">
            <v>CABO CORDPLAST (CABO PP) 3 x 2,50 mm²</v>
          </cell>
          <cell r="D1521" t="str">
            <v>MT</v>
          </cell>
          <cell r="E1521">
            <v>3.5</v>
          </cell>
          <cell r="F1521">
            <v>3.44</v>
          </cell>
          <cell r="G1521">
            <v>12.04</v>
          </cell>
        </row>
        <row r="1522">
          <cell r="B1522" t="str">
            <v>I0846</v>
          </cell>
          <cell r="C1522" t="str">
            <v>CONECTOR SPLIT-BOLT P/CABO 16MM2</v>
          </cell>
          <cell r="D1522" t="str">
            <v>UN</v>
          </cell>
          <cell r="E1522">
            <v>4</v>
          </cell>
          <cell r="F1522">
            <v>3.59</v>
          </cell>
          <cell r="G1522">
            <v>14.36</v>
          </cell>
        </row>
        <row r="1523">
          <cell r="B1523" t="str">
            <v>I0847</v>
          </cell>
          <cell r="C1523" t="str">
            <v>CONECTOR SPLIT-BOLT P/CABO 35MM2</v>
          </cell>
          <cell r="D1523" t="str">
            <v>UN</v>
          </cell>
          <cell r="E1523">
            <v>2</v>
          </cell>
          <cell r="F1523">
            <v>6.01</v>
          </cell>
          <cell r="G1523">
            <v>12.02</v>
          </cell>
        </row>
        <row r="1524">
          <cell r="B1524" t="str">
            <v>I6278</v>
          </cell>
          <cell r="C1524" t="str">
            <v>FITA AUTO FUSÃO DE 1A QUALIDADE</v>
          </cell>
          <cell r="D1524" t="str">
            <v>RL</v>
          </cell>
          <cell r="E1524">
            <v>0.05</v>
          </cell>
          <cell r="F1524">
            <v>8.15</v>
          </cell>
          <cell r="G1524">
            <v>0.41</v>
          </cell>
        </row>
        <row r="1525">
          <cell r="B1525" t="str">
            <v>I7392</v>
          </cell>
          <cell r="C1525" t="str">
            <v>FITA ISOLANTE COMUM N.º33</v>
          </cell>
          <cell r="D1525" t="str">
            <v>RL</v>
          </cell>
          <cell r="E1525">
            <v>0.05</v>
          </cell>
          <cell r="F1525">
            <v>11.2</v>
          </cell>
          <cell r="G1525">
            <v>0.56</v>
          </cell>
        </row>
        <row r="1526">
          <cell r="B1526" t="str">
            <v>COT0023</v>
          </cell>
          <cell r="C1526" t="str">
            <v>LÂMPADA VAPOR DE SÓDIO 150W</v>
          </cell>
          <cell r="D1526" t="str">
            <v>UN</v>
          </cell>
          <cell r="E1526">
            <v>1</v>
          </cell>
          <cell r="F1526">
            <v>24.41</v>
          </cell>
          <cell r="G1526">
            <v>24.41</v>
          </cell>
        </row>
        <row r="1527">
          <cell r="B1527" t="str">
            <v>I6793</v>
          </cell>
          <cell r="C1527" t="str">
            <v>LUMINÁRIA TIPO PÉTALA FAB.REEME REF.: ZE-157 OU SIMILAR</v>
          </cell>
          <cell r="D1527" t="str">
            <v>UN</v>
          </cell>
          <cell r="E1527">
            <v>1</v>
          </cell>
          <cell r="F1527">
            <v>212.35</v>
          </cell>
          <cell r="G1527">
            <v>212.35</v>
          </cell>
        </row>
        <row r="1528">
          <cell r="B1528" t="str">
            <v>COT0045</v>
          </cell>
          <cell r="C1528" t="str">
            <v>REATOR VAPOR DE SÓDIO AFP P/ LÂMP. V. SODIO 150W</v>
          </cell>
          <cell r="D1528" t="str">
            <v>UN</v>
          </cell>
          <cell r="E1528">
            <v>1</v>
          </cell>
          <cell r="F1528">
            <v>51.09</v>
          </cell>
          <cell r="G1528">
            <v>51.09</v>
          </cell>
        </row>
        <row r="1529">
          <cell r="B1529" t="str">
            <v>COT0050</v>
          </cell>
          <cell r="C1529" t="str">
            <v>RELÉ FOTOELETRONICO</v>
          </cell>
          <cell r="D1529" t="str">
            <v>UN</v>
          </cell>
          <cell r="E1529">
            <v>1</v>
          </cell>
          <cell r="F1529">
            <v>40.82</v>
          </cell>
          <cell r="G1529">
            <v>40.82</v>
          </cell>
        </row>
        <row r="1531">
          <cell r="B1531" t="str">
            <v>TOTAL MATERIAIS R$</v>
          </cell>
          <cell r="G1531">
            <v>368.06</v>
          </cell>
        </row>
        <row r="1532">
          <cell r="B1532" t="str">
            <v>EQUIPAMENTOS (CUSTO HORÁRIO)</v>
          </cell>
        </row>
        <row r="1533">
          <cell r="B1533" t="str">
            <v>COMPOSIÇÃO PMM-001</v>
          </cell>
          <cell r="C1533" t="str">
            <v>VEÍCULO COM UM CESTO AÉREO SIMPLES ISOLADO COM ALCANCE ATÉ 13 METROS E PORTA ESCADA, MONTADO SOBRE CAMINHÃO DE CARROCERIA (CHP)</v>
          </cell>
          <cell r="D1533" t="str">
            <v>CHP</v>
          </cell>
          <cell r="E1533">
            <v>0.33</v>
          </cell>
          <cell r="F1533">
            <v>98.63000000000001</v>
          </cell>
          <cell r="G1533">
            <v>32.55</v>
          </cell>
        </row>
        <row r="1534">
          <cell r="B1534" t="str">
            <v>TOTAL EQUIPAMENTOS (CUSTO HORÁRIO) R$</v>
          </cell>
          <cell r="G1534">
            <v>32.55</v>
          </cell>
        </row>
        <row r="1535">
          <cell r="B1535" t="str">
            <v>SERVIÇOS</v>
          </cell>
        </row>
        <row r="1539">
          <cell r="B1539" t="str">
            <v>TOTAL SERVIÇOS R$</v>
          </cell>
          <cell r="G1539">
            <v>0</v>
          </cell>
        </row>
        <row r="1541">
          <cell r="F1541" t="str">
            <v>TOTAL SIMPLES R$</v>
          </cell>
          <cell r="G1541">
            <v>409.77000000000004</v>
          </cell>
        </row>
        <row r="1542">
          <cell r="B1542" t="str">
            <v>  OBS.: 1) ENCARGOS SOCIAIS DA MÃO DE OBRA HORISTA JÁ INCLUSO NO SEU  VALOR;</v>
          </cell>
          <cell r="F1542" t="str">
            <v>BDI R$</v>
          </cell>
          <cell r="G1542">
            <v>102.44</v>
          </cell>
        </row>
        <row r="1543">
          <cell r="F1543" t="str">
            <v>TOTAL GERAL C/ BDI R$</v>
          </cell>
          <cell r="G1543">
            <v>512.21</v>
          </cell>
        </row>
        <row r="1544">
          <cell r="F1544" t="str">
            <v>TOTAL GERAL S/ BDI R$</v>
          </cell>
          <cell r="G1544">
            <v>409.76800000000003</v>
          </cell>
        </row>
        <row r="1546">
          <cell r="A1546" t="str">
            <v>16.d</v>
          </cell>
          <cell r="C1546" t="str">
            <v>250W - Vapor de Sódio</v>
          </cell>
          <cell r="D1546" t="str">
            <v>un</v>
          </cell>
          <cell r="G1546">
            <v>865.0719999999999</v>
          </cell>
        </row>
        <row r="1547">
          <cell r="B1547" t="str">
            <v>COMPOSIÇÃO</v>
          </cell>
          <cell r="C1547" t="str">
            <v>250W - Vapor de Sódio</v>
          </cell>
        </row>
        <row r="1548">
          <cell r="B1548" t="str">
            <v>UNIDADE</v>
          </cell>
          <cell r="C1548" t="str">
            <v>un</v>
          </cell>
        </row>
        <row r="1549">
          <cell r="B1549" t="str">
            <v>CÓDIGO</v>
          </cell>
          <cell r="C1549" t="str">
            <v>16.d</v>
          </cell>
        </row>
        <row r="1550">
          <cell r="B1550" t="str">
            <v>AUTOR</v>
          </cell>
        </row>
        <row r="1551">
          <cell r="B1551" t="str">
            <v>ULT ATUAL</v>
          </cell>
          <cell r="C1551" t="str">
            <v>18/06/2015 (SINAPI) E 11/2014 (PREFEITURA)</v>
          </cell>
        </row>
        <row r="1552">
          <cell r="B1552" t="str">
            <v>TABELA</v>
          </cell>
          <cell r="C1552" t="str">
            <v>SINAPI MAI/15 (DESONERADA)/PREFEITURA DE MARANGUAPE</v>
          </cell>
        </row>
        <row r="1554">
          <cell r="B1554" t="str">
            <v>Código</v>
          </cell>
          <cell r="C1554" t="str">
            <v>Descrição</v>
          </cell>
          <cell r="D1554" t="str">
            <v>Unidade</v>
          </cell>
          <cell r="E1554" t="str">
            <v>Coeficiente</v>
          </cell>
          <cell r="F1554" t="str">
            <v>Preço</v>
          </cell>
          <cell r="G1554" t="str">
            <v>Total</v>
          </cell>
        </row>
        <row r="1555">
          <cell r="B1555" t="str">
            <v>MAO DE OBRA</v>
          </cell>
        </row>
        <row r="1556">
          <cell r="B1556" t="str">
            <v>COMPOSIÇÃO PMM-003</v>
          </cell>
          <cell r="C1556" t="str">
            <v>Auxiliar de Eletricista com encargos complementares</v>
          </cell>
          <cell r="D1556" t="str">
            <v>h</v>
          </cell>
          <cell r="E1556">
            <v>0.42</v>
          </cell>
          <cell r="F1556">
            <v>12.149999999999999</v>
          </cell>
          <cell r="G1556">
            <v>5.1</v>
          </cell>
        </row>
        <row r="1557">
          <cell r="B1557" t="str">
            <v>COMPOSIÇÃO PMM-004</v>
          </cell>
          <cell r="C1557" t="str">
            <v>Eletricista com encargos complementares</v>
          </cell>
          <cell r="D1557" t="str">
            <v>h</v>
          </cell>
          <cell r="E1557">
            <v>0.42</v>
          </cell>
          <cell r="F1557">
            <v>15.620000000000001</v>
          </cell>
          <cell r="G1557">
            <v>6.56</v>
          </cell>
        </row>
        <row r="1559">
          <cell r="B1559" t="str">
            <v>TOTAL MAO DE OBRA R$</v>
          </cell>
          <cell r="G1559">
            <v>11.66</v>
          </cell>
        </row>
        <row r="1560">
          <cell r="B1560" t="str">
            <v>MATERIAIS</v>
          </cell>
        </row>
        <row r="1561">
          <cell r="B1561" t="str">
            <v>I8438</v>
          </cell>
          <cell r="C1561" t="str">
            <v>CABO CORDPLAST (CABO PP) 3 x 2,50 mm²</v>
          </cell>
          <cell r="D1561" t="str">
            <v>MT</v>
          </cell>
          <cell r="E1561">
            <v>3.5</v>
          </cell>
          <cell r="F1561">
            <v>3.44</v>
          </cell>
          <cell r="G1561">
            <v>12.04</v>
          </cell>
        </row>
        <row r="1562">
          <cell r="B1562" t="str">
            <v>I0846</v>
          </cell>
          <cell r="C1562" t="str">
            <v>CONECTOR SPLIT-BOLT P/CABO 16MM2</v>
          </cell>
          <cell r="D1562" t="str">
            <v>UN</v>
          </cell>
          <cell r="E1562">
            <v>4</v>
          </cell>
          <cell r="F1562">
            <v>3.59</v>
          </cell>
          <cell r="G1562">
            <v>14.36</v>
          </cell>
        </row>
        <row r="1563">
          <cell r="B1563" t="str">
            <v>I0847</v>
          </cell>
          <cell r="C1563" t="str">
            <v>CONECTOR SPLIT-BOLT P/CABO 35MM2</v>
          </cell>
          <cell r="D1563" t="str">
            <v>UN</v>
          </cell>
          <cell r="E1563">
            <v>2</v>
          </cell>
          <cell r="F1563">
            <v>6.01</v>
          </cell>
          <cell r="G1563">
            <v>12.02</v>
          </cell>
        </row>
        <row r="1564">
          <cell r="B1564" t="str">
            <v>I6278</v>
          </cell>
          <cell r="C1564" t="str">
            <v>FITA AUTO FUSÃO DE 1A QUALIDADE</v>
          </cell>
          <cell r="D1564" t="str">
            <v>RL</v>
          </cell>
          <cell r="E1564">
            <v>0.05</v>
          </cell>
          <cell r="F1564">
            <v>8.15</v>
          </cell>
          <cell r="G1564">
            <v>0.41</v>
          </cell>
        </row>
        <row r="1565">
          <cell r="B1565" t="str">
            <v>I7392</v>
          </cell>
          <cell r="C1565" t="str">
            <v>FITA ISOLANTE COMUM N.º33</v>
          </cell>
          <cell r="D1565" t="str">
            <v>RL</v>
          </cell>
          <cell r="E1565">
            <v>0.05</v>
          </cell>
          <cell r="F1565">
            <v>11.2</v>
          </cell>
          <cell r="G1565">
            <v>0.56</v>
          </cell>
        </row>
        <row r="1566">
          <cell r="B1566" t="str">
            <v>I1479</v>
          </cell>
          <cell r="C1566" t="str">
            <v>LÂMPADA VAPOR DE SÓDIO 220W</v>
          </cell>
          <cell r="D1566" t="str">
            <v>UN</v>
          </cell>
          <cell r="E1566">
            <v>1</v>
          </cell>
          <cell r="F1566">
            <v>44.3</v>
          </cell>
          <cell r="G1566">
            <v>44.3</v>
          </cell>
        </row>
        <row r="1567">
          <cell r="B1567" t="str">
            <v>I1375</v>
          </cell>
          <cell r="C1567" t="str">
            <v>LUMINARIA REF.TPD-285,FAB.TROPICO</v>
          </cell>
          <cell r="D1567" t="str">
            <v>UN</v>
          </cell>
          <cell r="E1567">
            <v>1</v>
          </cell>
          <cell r="F1567">
            <v>619.18</v>
          </cell>
          <cell r="G1567">
            <v>619.18</v>
          </cell>
        </row>
        <row r="1568">
          <cell r="B1568" t="str">
            <v>COT0046</v>
          </cell>
          <cell r="C1568" t="str">
            <v>REATOR VAPOR DE SÓDIO AFP P/ LÂMP. V. SODIO 250W</v>
          </cell>
          <cell r="D1568" t="str">
            <v>UN</v>
          </cell>
          <cell r="E1568">
            <v>1</v>
          </cell>
          <cell r="F1568">
            <v>68.3</v>
          </cell>
          <cell r="G1568">
            <v>68.3</v>
          </cell>
        </row>
        <row r="1569">
          <cell r="B1569" t="str">
            <v>COT0050</v>
          </cell>
          <cell r="C1569" t="str">
            <v>RELÉ FOTOELETRONICO</v>
          </cell>
          <cell r="D1569" t="str">
            <v>UN</v>
          </cell>
          <cell r="E1569">
            <v>1</v>
          </cell>
          <cell r="F1569">
            <v>40.82</v>
          </cell>
          <cell r="G1569">
            <v>40.82</v>
          </cell>
        </row>
        <row r="1571">
          <cell r="B1571" t="str">
            <v>TOTAL MATERIAIS R$</v>
          </cell>
          <cell r="G1571">
            <v>811.99</v>
          </cell>
        </row>
        <row r="1572">
          <cell r="B1572" t="str">
            <v>EQUIPAMENTOS (CUSTO HORÁRIO)</v>
          </cell>
        </row>
        <row r="1573">
          <cell r="B1573" t="str">
            <v>COMPOSIÇÃO PMM-001</v>
          </cell>
          <cell r="C1573" t="str">
            <v>VEÍCULO COM UM CESTO AÉREO SIMPLES ISOLADO COM ALCANCE ATÉ 13 METROS E PORTA ESCADA, MONTADO SOBRE CAMINHÃO DE CARROCERIA (CHP)</v>
          </cell>
          <cell r="D1573" t="str">
            <v>CHP</v>
          </cell>
          <cell r="E1573">
            <v>0.42</v>
          </cell>
          <cell r="F1573">
            <v>98.63000000000001</v>
          </cell>
          <cell r="G1573">
            <v>41.42</v>
          </cell>
        </row>
        <row r="1574">
          <cell r="B1574" t="str">
            <v>TOTAL EQUIPAMENTOS (CUSTO HORÁRIO) R$</v>
          </cell>
          <cell r="G1574">
            <v>41.42</v>
          </cell>
        </row>
        <row r="1575">
          <cell r="B1575" t="str">
            <v>SERVIÇOS</v>
          </cell>
        </row>
        <row r="1579">
          <cell r="B1579" t="str">
            <v>TOTAL SERVIÇOS R$</v>
          </cell>
          <cell r="G1579">
            <v>0</v>
          </cell>
        </row>
        <row r="1581">
          <cell r="F1581" t="str">
            <v>TOTAL SIMPLES R$</v>
          </cell>
          <cell r="G1581">
            <v>865.0699999999999</v>
          </cell>
        </row>
        <row r="1582">
          <cell r="B1582" t="str">
            <v>  OBS.: 1) ENCARGOS SOCIAIS DA MÃO DE OBRA HORISTA JÁ INCLUSO NO SEU  VALOR;</v>
          </cell>
          <cell r="F1582" t="str">
            <v>BDI R$</v>
          </cell>
          <cell r="G1582">
            <v>216.27</v>
          </cell>
        </row>
        <row r="1583">
          <cell r="F1583" t="str">
            <v>TOTAL GERAL C/ BDI R$</v>
          </cell>
          <cell r="G1583">
            <v>1081.34</v>
          </cell>
        </row>
        <row r="1584">
          <cell r="F1584" t="str">
            <v>TOTAL GERAL S/ BDI R$</v>
          </cell>
          <cell r="G1584">
            <v>865.0719999999999</v>
          </cell>
        </row>
        <row r="1586">
          <cell r="A1586" t="str">
            <v>16.e</v>
          </cell>
          <cell r="C1586" t="str">
            <v>400W - Vapor de Sódio</v>
          </cell>
          <cell r="D1586" t="str">
            <v>un</v>
          </cell>
          <cell r="G1586">
            <v>924.168</v>
          </cell>
        </row>
        <row r="1587">
          <cell r="B1587" t="str">
            <v>COMPOSIÇÃO</v>
          </cell>
          <cell r="C1587" t="str">
            <v>400W - Vapor de Sódio</v>
          </cell>
        </row>
        <row r="1588">
          <cell r="B1588" t="str">
            <v>UNIDADE</v>
          </cell>
          <cell r="C1588" t="str">
            <v>un</v>
          </cell>
        </row>
        <row r="1589">
          <cell r="B1589" t="str">
            <v>CÓDIGO</v>
          </cell>
          <cell r="C1589" t="str">
            <v>16.e</v>
          </cell>
        </row>
        <row r="1590">
          <cell r="B1590" t="str">
            <v>AUTOR</v>
          </cell>
        </row>
        <row r="1591">
          <cell r="B1591" t="str">
            <v>ULT ATUAL</v>
          </cell>
          <cell r="C1591" t="str">
            <v>18/06/2015 (SINAPI) E 11/2014 (PREFEITURA)</v>
          </cell>
        </row>
        <row r="1592">
          <cell r="B1592" t="str">
            <v>TABELA</v>
          </cell>
          <cell r="C1592" t="str">
            <v>SINAPI MAI/15 (DESONERADA)/PREFEITURA DE MARANGUAPE</v>
          </cell>
        </row>
        <row r="1594">
          <cell r="B1594" t="str">
            <v>Código</v>
          </cell>
          <cell r="C1594" t="str">
            <v>Descrição</v>
          </cell>
          <cell r="D1594" t="str">
            <v>Unidade</v>
          </cell>
          <cell r="E1594" t="str">
            <v>Coeficiente</v>
          </cell>
          <cell r="F1594" t="str">
            <v>Preço</v>
          </cell>
          <cell r="G1594" t="str">
            <v>Total</v>
          </cell>
        </row>
        <row r="1595">
          <cell r="B1595" t="str">
            <v>MAO DE OBRA</v>
          </cell>
        </row>
        <row r="1596">
          <cell r="B1596" t="str">
            <v>COMPOSIÇÃO PMM-003</v>
          </cell>
          <cell r="C1596" t="str">
            <v>Auxiliar de Eletricista com encargos complementares</v>
          </cell>
          <cell r="D1596" t="str">
            <v>h</v>
          </cell>
          <cell r="E1596">
            <v>0.42</v>
          </cell>
          <cell r="F1596">
            <v>12.149999999999999</v>
          </cell>
          <cell r="G1596">
            <v>5.1</v>
          </cell>
        </row>
        <row r="1597">
          <cell r="B1597" t="str">
            <v>COMPOSIÇÃO PMM-004</v>
          </cell>
          <cell r="C1597" t="str">
            <v>Eletricista com encargos complementares</v>
          </cell>
          <cell r="D1597" t="str">
            <v>h</v>
          </cell>
          <cell r="E1597">
            <v>0.42</v>
          </cell>
          <cell r="F1597">
            <v>15.620000000000001</v>
          </cell>
          <cell r="G1597">
            <v>6.56</v>
          </cell>
        </row>
        <row r="1599">
          <cell r="B1599" t="str">
            <v>TOTAL MAO DE OBRA R$</v>
          </cell>
          <cell r="G1599">
            <v>11.66</v>
          </cell>
        </row>
        <row r="1600">
          <cell r="B1600" t="str">
            <v>MATERIAIS</v>
          </cell>
        </row>
        <row r="1601">
          <cell r="B1601" t="str">
            <v>I8438</v>
          </cell>
          <cell r="C1601" t="str">
            <v>CABO CORDPLAST (CABO PP) 3 x 2,50 mm²</v>
          </cell>
          <cell r="D1601" t="str">
            <v>MT</v>
          </cell>
          <cell r="E1601">
            <v>3.5</v>
          </cell>
          <cell r="F1601">
            <v>3.44</v>
          </cell>
          <cell r="G1601">
            <v>12.04</v>
          </cell>
        </row>
        <row r="1602">
          <cell r="B1602" t="str">
            <v>I0846</v>
          </cell>
          <cell r="C1602" t="str">
            <v>CONECTOR SPLIT-BOLT P/CABO 16MM2</v>
          </cell>
          <cell r="D1602" t="str">
            <v>UN</v>
          </cell>
          <cell r="E1602">
            <v>4</v>
          </cell>
          <cell r="F1602">
            <v>3.59</v>
          </cell>
          <cell r="G1602">
            <v>14.36</v>
          </cell>
        </row>
        <row r="1603">
          <cell r="B1603" t="str">
            <v>I0847</v>
          </cell>
          <cell r="C1603" t="str">
            <v>CONECTOR SPLIT-BOLT P/CABO 35MM2</v>
          </cell>
          <cell r="D1603" t="str">
            <v>UN</v>
          </cell>
          <cell r="E1603">
            <v>2</v>
          </cell>
          <cell r="F1603">
            <v>6.01</v>
          </cell>
          <cell r="G1603">
            <v>12.02</v>
          </cell>
        </row>
        <row r="1604">
          <cell r="B1604" t="str">
            <v>I6278</v>
          </cell>
          <cell r="C1604" t="str">
            <v>FITA AUTO FUSÃO DE 1A QUALIDADE</v>
          </cell>
          <cell r="D1604" t="str">
            <v>RL</v>
          </cell>
          <cell r="E1604">
            <v>0.05</v>
          </cell>
          <cell r="F1604">
            <v>8.15</v>
          </cell>
          <cell r="G1604">
            <v>0.41</v>
          </cell>
        </row>
        <row r="1605">
          <cell r="B1605" t="str">
            <v>I7392</v>
          </cell>
          <cell r="C1605" t="str">
            <v>FITA ISOLANTE COMUM N.º33</v>
          </cell>
          <cell r="D1605" t="str">
            <v>RL</v>
          </cell>
          <cell r="E1605">
            <v>0.05</v>
          </cell>
          <cell r="F1605">
            <v>11.2</v>
          </cell>
          <cell r="G1605">
            <v>0.56</v>
          </cell>
        </row>
        <row r="1606">
          <cell r="B1606" t="str">
            <v>I1480</v>
          </cell>
          <cell r="C1606" t="str">
            <v>LÂMPADA VAPOR DE SÓDIO 360W</v>
          </cell>
          <cell r="D1606" t="str">
            <v>UN</v>
          </cell>
          <cell r="E1606">
            <v>1</v>
          </cell>
          <cell r="F1606">
            <v>49.4</v>
          </cell>
          <cell r="G1606">
            <v>49.4</v>
          </cell>
        </row>
        <row r="1607">
          <cell r="B1607" t="str">
            <v>I1375</v>
          </cell>
          <cell r="C1607" t="str">
            <v>LUMINARIA REF.TPD-285,FAB.TROPICO</v>
          </cell>
          <cell r="D1607" t="str">
            <v>UN</v>
          </cell>
          <cell r="E1607">
            <v>1</v>
          </cell>
          <cell r="F1607">
            <v>619.18</v>
          </cell>
          <cell r="G1607">
            <v>619.18</v>
          </cell>
        </row>
        <row r="1608">
          <cell r="B1608" t="str">
            <v>I1782</v>
          </cell>
          <cell r="C1608" t="str">
            <v>REATOR VAPOR DE SÓDIO AFP P/ LÂMP. V. SODIO 400W</v>
          </cell>
          <cell r="D1608" t="str">
            <v>UN</v>
          </cell>
          <cell r="E1608">
            <v>1</v>
          </cell>
          <cell r="F1608">
            <v>122.3</v>
          </cell>
          <cell r="G1608">
            <v>122.3</v>
          </cell>
        </row>
        <row r="1609">
          <cell r="B1609" t="str">
            <v>COT0050</v>
          </cell>
          <cell r="C1609" t="str">
            <v>RELÉ FOTOELETRONICO</v>
          </cell>
          <cell r="D1609" t="str">
            <v>UN</v>
          </cell>
          <cell r="E1609">
            <v>1</v>
          </cell>
          <cell r="F1609">
            <v>40.82</v>
          </cell>
          <cell r="G1609">
            <v>40.82</v>
          </cell>
        </row>
        <row r="1611">
          <cell r="B1611" t="str">
            <v>TOTAL MATERIAIS R$</v>
          </cell>
          <cell r="G1611">
            <v>871.09</v>
          </cell>
        </row>
        <row r="1612">
          <cell r="B1612" t="str">
            <v>EQUIPAMENTOS (CUSTO HORÁRIO)</v>
          </cell>
        </row>
        <row r="1613">
          <cell r="B1613" t="str">
            <v>COMPOSIÇÃO PMM-001</v>
          </cell>
          <cell r="C1613" t="str">
            <v>VEÍCULO COM UM CESTO AÉREO SIMPLES ISOLADO COM ALCANCE ATÉ 13 METROS E PORTA ESCADA, MONTADO SOBRE CAMINHÃO DE CARROCERIA (CHP)</v>
          </cell>
          <cell r="D1613" t="str">
            <v>CHP</v>
          </cell>
          <cell r="E1613">
            <v>0.42</v>
          </cell>
          <cell r="F1613">
            <v>98.63000000000001</v>
          </cell>
          <cell r="G1613">
            <v>41.42</v>
          </cell>
        </row>
        <row r="1614">
          <cell r="B1614" t="str">
            <v>TOTAL EQUIPAMENTOS (CUSTO HORÁRIO) R$</v>
          </cell>
          <cell r="G1614">
            <v>41.42</v>
          </cell>
        </row>
        <row r="1615">
          <cell r="B1615" t="str">
            <v>SERVIÇOS</v>
          </cell>
        </row>
        <row r="1619">
          <cell r="B1619" t="str">
            <v>TOTAL SERVIÇOS R$</v>
          </cell>
          <cell r="G1619">
            <v>0</v>
          </cell>
        </row>
        <row r="1621">
          <cell r="F1621" t="str">
            <v>TOTAL SIMPLES R$</v>
          </cell>
          <cell r="G1621">
            <v>924.17</v>
          </cell>
        </row>
        <row r="1622">
          <cell r="B1622" t="str">
            <v>  OBS.: 1) ENCARGOS SOCIAIS DA MÃO DE OBRA HORISTA JÁ INCLUSO NO SEU  VALOR;</v>
          </cell>
          <cell r="F1622" t="str">
            <v>BDI R$</v>
          </cell>
          <cell r="G1622">
            <v>231.04</v>
          </cell>
        </row>
        <row r="1623">
          <cell r="F1623" t="str">
            <v>TOTAL GERAL C/ BDI R$</v>
          </cell>
          <cell r="G1623">
            <v>1155.21</v>
          </cell>
        </row>
        <row r="1624">
          <cell r="F1624" t="str">
            <v>TOTAL GERAL S/ BDI R$</v>
          </cell>
          <cell r="G1624">
            <v>924.168</v>
          </cell>
        </row>
        <row r="1626">
          <cell r="A1626" t="str">
            <v>16.f</v>
          </cell>
          <cell r="C1626" t="str">
            <v>150W - Vapor metálico</v>
          </cell>
          <cell r="D1626" t="str">
            <v>un</v>
          </cell>
          <cell r="G1626">
            <v>456.6</v>
          </cell>
        </row>
        <row r="1627">
          <cell r="B1627" t="str">
            <v>COMPOSIÇÃO</v>
          </cell>
          <cell r="C1627" t="str">
            <v>150W - Vapor metálico</v>
          </cell>
        </row>
        <row r="1628">
          <cell r="B1628" t="str">
            <v>UNIDADE</v>
          </cell>
          <cell r="C1628" t="str">
            <v>un</v>
          </cell>
        </row>
        <row r="1629">
          <cell r="B1629" t="str">
            <v>CÓDIGO</v>
          </cell>
          <cell r="C1629" t="str">
            <v>16.f</v>
          </cell>
        </row>
        <row r="1630">
          <cell r="B1630" t="str">
            <v>AUTOR</v>
          </cell>
        </row>
        <row r="1631">
          <cell r="B1631" t="str">
            <v>ULT ATUAL</v>
          </cell>
          <cell r="C1631" t="str">
            <v>18/06/2015 (SINAPI) E 11/2014 (PREFEITURA)</v>
          </cell>
        </row>
        <row r="1632">
          <cell r="B1632" t="str">
            <v>TABELA</v>
          </cell>
          <cell r="C1632" t="str">
            <v>SINAPI MAI/15 (DESONERADA)/PREFEITURA DE MARANGUAPE</v>
          </cell>
        </row>
        <row r="1634">
          <cell r="B1634" t="str">
            <v>Código</v>
          </cell>
          <cell r="C1634" t="str">
            <v>Descrição</v>
          </cell>
          <cell r="D1634" t="str">
            <v>Unidade</v>
          </cell>
          <cell r="E1634" t="str">
            <v>Coeficiente</v>
          </cell>
          <cell r="F1634" t="str">
            <v>Preço</v>
          </cell>
          <cell r="G1634" t="str">
            <v>Total</v>
          </cell>
        </row>
        <row r="1635">
          <cell r="B1635" t="str">
            <v>MAO DE OBRA</v>
          </cell>
        </row>
        <row r="1636">
          <cell r="B1636" t="str">
            <v>COMPOSIÇÃO PMM-003</v>
          </cell>
          <cell r="C1636" t="str">
            <v>Auxiliar de Eletricista com encargos complementares</v>
          </cell>
          <cell r="D1636" t="str">
            <v>h</v>
          </cell>
          <cell r="E1636">
            <v>0.33</v>
          </cell>
          <cell r="F1636">
            <v>12.149999999999999</v>
          </cell>
          <cell r="G1636">
            <v>4.01</v>
          </cell>
        </row>
        <row r="1637">
          <cell r="B1637" t="str">
            <v>COMPOSIÇÃO PMM-004</v>
          </cell>
          <cell r="C1637" t="str">
            <v>Eletricista com encargos complementares</v>
          </cell>
          <cell r="D1637" t="str">
            <v>h</v>
          </cell>
          <cell r="E1637">
            <v>0.33</v>
          </cell>
          <cell r="F1637">
            <v>15.620000000000001</v>
          </cell>
          <cell r="G1637">
            <v>5.15</v>
          </cell>
        </row>
        <row r="1639">
          <cell r="B1639" t="str">
            <v>TOTAL MAO DE OBRA R$</v>
          </cell>
          <cell r="G1639">
            <v>9.16</v>
          </cell>
        </row>
        <row r="1640">
          <cell r="B1640" t="str">
            <v>MATERIAIS</v>
          </cell>
        </row>
        <row r="1641">
          <cell r="B1641" t="str">
            <v>I8438</v>
          </cell>
          <cell r="C1641" t="str">
            <v>CABO CORDPLAST (CABO PP) 3 x 2,50 mm²</v>
          </cell>
          <cell r="D1641" t="str">
            <v>MT</v>
          </cell>
          <cell r="E1641">
            <v>3.5</v>
          </cell>
          <cell r="F1641">
            <v>3.44</v>
          </cell>
          <cell r="G1641">
            <v>12.04</v>
          </cell>
        </row>
        <row r="1642">
          <cell r="B1642" t="str">
            <v>I0846</v>
          </cell>
          <cell r="C1642" t="str">
            <v>CONECTOR SPLIT-BOLT P/CABO 16MM2</v>
          </cell>
          <cell r="D1642" t="str">
            <v>UN</v>
          </cell>
          <cell r="E1642">
            <v>4</v>
          </cell>
          <cell r="F1642">
            <v>3.59</v>
          </cell>
          <cell r="G1642">
            <v>14.36</v>
          </cell>
        </row>
        <row r="1643">
          <cell r="B1643" t="str">
            <v>I0847</v>
          </cell>
          <cell r="C1643" t="str">
            <v>CONECTOR SPLIT-BOLT P/CABO 35MM2</v>
          </cell>
          <cell r="D1643" t="str">
            <v>UN</v>
          </cell>
          <cell r="E1643">
            <v>2</v>
          </cell>
          <cell r="F1643">
            <v>6.01</v>
          </cell>
          <cell r="G1643">
            <v>12.02</v>
          </cell>
        </row>
        <row r="1644">
          <cell r="B1644" t="str">
            <v>I6278</v>
          </cell>
          <cell r="C1644" t="str">
            <v>FITA AUTO FUSÃO DE 1A QUALIDADE</v>
          </cell>
          <cell r="D1644" t="str">
            <v>RL</v>
          </cell>
          <cell r="E1644">
            <v>0.05</v>
          </cell>
          <cell r="F1644">
            <v>8.15</v>
          </cell>
          <cell r="G1644">
            <v>0.41</v>
          </cell>
        </row>
        <row r="1645">
          <cell r="B1645" t="str">
            <v>I7392</v>
          </cell>
          <cell r="C1645" t="str">
            <v>FITA ISOLANTE COMUM N.º33</v>
          </cell>
          <cell r="D1645" t="str">
            <v>RL</v>
          </cell>
          <cell r="E1645">
            <v>0.05</v>
          </cell>
          <cell r="F1645">
            <v>11.2</v>
          </cell>
          <cell r="G1645">
            <v>0.56</v>
          </cell>
        </row>
        <row r="1646">
          <cell r="B1646" t="str">
            <v>I1484</v>
          </cell>
          <cell r="C1646" t="str">
            <v>LÂMPADA VAPOR METÁLICO DE 150W/220V</v>
          </cell>
          <cell r="D1646" t="str">
            <v>UN</v>
          </cell>
          <cell r="E1646">
            <v>1</v>
          </cell>
          <cell r="F1646">
            <v>67.9</v>
          </cell>
          <cell r="G1646">
            <v>67.9</v>
          </cell>
        </row>
        <row r="1647">
          <cell r="B1647" t="str">
            <v>I6793</v>
          </cell>
          <cell r="C1647" t="str">
            <v>LUMINÁRIA TIPO PÉTALA FAB.REEME REF.: ZE-157 OU SIMILAR</v>
          </cell>
          <cell r="D1647" t="str">
            <v>UN</v>
          </cell>
          <cell r="E1647">
            <v>1</v>
          </cell>
          <cell r="F1647">
            <v>212.35</v>
          </cell>
          <cell r="G1647">
            <v>212.35</v>
          </cell>
        </row>
        <row r="1648">
          <cell r="B1648" t="str">
            <v>COT0047</v>
          </cell>
          <cell r="C1648" t="str">
            <v>REATOR VAPOR METÁLICO AFP P/ LÂMP. V. METÁLICO 150W</v>
          </cell>
          <cell r="D1648" t="str">
            <v>UN</v>
          </cell>
          <cell r="E1648">
            <v>1</v>
          </cell>
          <cell r="F1648">
            <v>54.43</v>
          </cell>
          <cell r="G1648">
            <v>54.43</v>
          </cell>
        </row>
        <row r="1649">
          <cell r="B1649" t="str">
            <v>COT0050</v>
          </cell>
          <cell r="C1649" t="str">
            <v>RELÉ FOTOELETRONICO</v>
          </cell>
          <cell r="D1649" t="str">
            <v>UN</v>
          </cell>
          <cell r="E1649">
            <v>1</v>
          </cell>
          <cell r="F1649">
            <v>40.82</v>
          </cell>
          <cell r="G1649">
            <v>40.82</v>
          </cell>
        </row>
        <row r="1651">
          <cell r="B1651" t="str">
            <v>TOTAL MATERIAIS R$</v>
          </cell>
          <cell r="G1651">
            <v>414.89</v>
          </cell>
        </row>
        <row r="1652">
          <cell r="B1652" t="str">
            <v>EQUIPAMENTOS (CUSTO HORÁRIO)</v>
          </cell>
        </row>
        <row r="1653">
          <cell r="B1653" t="str">
            <v>COMPOSIÇÃO PMM-001</v>
          </cell>
          <cell r="C1653" t="str">
            <v>VEÍCULO COM UM CESTO AÉREO SIMPLES ISOLADO COM ALCANCE ATÉ 13 METROS E PORTA ESCADA, MONTADO SOBRE CAMINHÃO DE CARROCERIA (CHP)</v>
          </cell>
          <cell r="D1653" t="str">
            <v>CHP</v>
          </cell>
          <cell r="E1653">
            <v>0.33</v>
          </cell>
          <cell r="F1653">
            <v>98.63000000000001</v>
          </cell>
          <cell r="G1653">
            <v>32.55</v>
          </cell>
        </row>
        <row r="1654">
          <cell r="B1654" t="str">
            <v>TOTAL EQUIPAMENTOS (CUSTO HORÁRIO) R$</v>
          </cell>
          <cell r="G1654">
            <v>32.55</v>
          </cell>
        </row>
        <row r="1655">
          <cell r="B1655" t="str">
            <v>SERVIÇOS</v>
          </cell>
        </row>
        <row r="1659">
          <cell r="B1659" t="str">
            <v>TOTAL SERVIÇOS R$</v>
          </cell>
          <cell r="G1659">
            <v>0</v>
          </cell>
        </row>
        <row r="1661">
          <cell r="F1661" t="str">
            <v>TOTAL SIMPLES R$</v>
          </cell>
          <cell r="G1661">
            <v>456.6</v>
          </cell>
        </row>
        <row r="1662">
          <cell r="B1662" t="str">
            <v>  OBS.: 1) ENCARGOS SOCIAIS DA MÃO DE OBRA HORISTA JÁ INCLUSO NO SEU  VALOR;</v>
          </cell>
          <cell r="F1662" t="str">
            <v>BDI R$</v>
          </cell>
          <cell r="G1662">
            <v>114.15</v>
          </cell>
        </row>
        <row r="1663">
          <cell r="F1663" t="str">
            <v>TOTAL GERAL C/ BDI R$</v>
          </cell>
          <cell r="G1663">
            <v>570.75</v>
          </cell>
        </row>
        <row r="1664">
          <cell r="F1664" t="str">
            <v>TOTAL GERAL S/ BDI R$</v>
          </cell>
          <cell r="G1664">
            <v>456.6</v>
          </cell>
        </row>
        <row r="1666">
          <cell r="A1666" t="str">
            <v>16.g</v>
          </cell>
          <cell r="C1666" t="str">
            <v>250W - Vapor metálico</v>
          </cell>
          <cell r="D1666" t="str">
            <v>un</v>
          </cell>
          <cell r="G1666">
            <v>906.5600000000001</v>
          </cell>
        </row>
        <row r="1667">
          <cell r="B1667" t="str">
            <v>COMPOSIÇÃO</v>
          </cell>
          <cell r="C1667" t="str">
            <v>250W - Vapor metálico</v>
          </cell>
        </row>
        <row r="1668">
          <cell r="B1668" t="str">
            <v>UNIDADE</v>
          </cell>
          <cell r="C1668" t="str">
            <v>un</v>
          </cell>
        </row>
        <row r="1669">
          <cell r="B1669" t="str">
            <v>CÓDIGO</v>
          </cell>
          <cell r="C1669" t="str">
            <v>16.g</v>
          </cell>
        </row>
        <row r="1670">
          <cell r="B1670" t="str">
            <v>AUTOR</v>
          </cell>
        </row>
        <row r="1671">
          <cell r="B1671" t="str">
            <v>ULT ATUAL</v>
          </cell>
          <cell r="C1671" t="str">
            <v>18/06/2015 (SINAPI) E 11/2014 (PREFEITURA)</v>
          </cell>
        </row>
        <row r="1672">
          <cell r="B1672" t="str">
            <v>TABELA</v>
          </cell>
          <cell r="C1672" t="str">
            <v>SINAPI MAI/15 (DESONERADA)/PREFEITURA DE MARANGUAPE</v>
          </cell>
        </row>
        <row r="1674">
          <cell r="B1674" t="str">
            <v>Código</v>
          </cell>
          <cell r="C1674" t="str">
            <v>Descrição</v>
          </cell>
          <cell r="D1674" t="str">
            <v>Unidade</v>
          </cell>
          <cell r="E1674" t="str">
            <v>Coeficiente</v>
          </cell>
          <cell r="F1674" t="str">
            <v>Preço</v>
          </cell>
          <cell r="G1674" t="str">
            <v>Total</v>
          </cell>
        </row>
        <row r="1675">
          <cell r="B1675" t="str">
            <v>MAO DE OBRA</v>
          </cell>
        </row>
        <row r="1676">
          <cell r="B1676" t="str">
            <v>COMPOSIÇÃO PMM-003</v>
          </cell>
          <cell r="C1676" t="str">
            <v>Auxiliar de Eletricista com encargos complementares</v>
          </cell>
          <cell r="D1676" t="str">
            <v>h</v>
          </cell>
          <cell r="E1676">
            <v>0.42</v>
          </cell>
          <cell r="F1676">
            <v>12.149999999999999</v>
          </cell>
          <cell r="G1676">
            <v>5.1</v>
          </cell>
        </row>
        <row r="1677">
          <cell r="B1677" t="str">
            <v>COMPOSIÇÃO PMM-004</v>
          </cell>
          <cell r="C1677" t="str">
            <v>Eletricista com encargos complementares</v>
          </cell>
          <cell r="D1677" t="str">
            <v>h</v>
          </cell>
          <cell r="E1677">
            <v>0.42</v>
          </cell>
          <cell r="F1677">
            <v>15.620000000000001</v>
          </cell>
          <cell r="G1677">
            <v>6.56</v>
          </cell>
        </row>
        <row r="1679">
          <cell r="B1679" t="str">
            <v>TOTAL MAO DE OBRA R$</v>
          </cell>
          <cell r="G1679">
            <v>11.66</v>
          </cell>
        </row>
        <row r="1680">
          <cell r="B1680" t="str">
            <v>MATERIAIS</v>
          </cell>
        </row>
        <row r="1681">
          <cell r="B1681" t="str">
            <v>I8438</v>
          </cell>
          <cell r="C1681" t="str">
            <v>CABO CORDPLAST (CABO PP) 3 x 2,50 mm²</v>
          </cell>
          <cell r="D1681" t="str">
            <v>MT</v>
          </cell>
          <cell r="E1681">
            <v>3.5</v>
          </cell>
          <cell r="F1681">
            <v>3.44</v>
          </cell>
          <cell r="G1681">
            <v>12.04</v>
          </cell>
        </row>
        <row r="1682">
          <cell r="B1682" t="str">
            <v>I0846</v>
          </cell>
          <cell r="C1682" t="str">
            <v>CONECTOR SPLIT-BOLT P/CABO 16MM2</v>
          </cell>
          <cell r="D1682" t="str">
            <v>UN</v>
          </cell>
          <cell r="E1682">
            <v>4</v>
          </cell>
          <cell r="F1682">
            <v>3.59</v>
          </cell>
          <cell r="G1682">
            <v>14.36</v>
          </cell>
        </row>
        <row r="1683">
          <cell r="B1683" t="str">
            <v>I0847</v>
          </cell>
          <cell r="C1683" t="str">
            <v>CONECTOR SPLIT-BOLT P/CABO 35MM2</v>
          </cell>
          <cell r="D1683" t="str">
            <v>UN</v>
          </cell>
          <cell r="E1683">
            <v>2</v>
          </cell>
          <cell r="F1683">
            <v>6.01</v>
          </cell>
          <cell r="G1683">
            <v>12.02</v>
          </cell>
        </row>
        <row r="1684">
          <cell r="B1684" t="str">
            <v>I6278</v>
          </cell>
          <cell r="C1684" t="str">
            <v>FITA AUTO FUSÃO DE 1A QUALIDADE</v>
          </cell>
          <cell r="D1684" t="str">
            <v>RL</v>
          </cell>
          <cell r="E1684">
            <v>0.05</v>
          </cell>
          <cell r="F1684">
            <v>8.15</v>
          </cell>
          <cell r="G1684">
            <v>0.41</v>
          </cell>
        </row>
        <row r="1685">
          <cell r="B1685" t="str">
            <v>I7392</v>
          </cell>
          <cell r="C1685" t="str">
            <v>FITA ISOLANTE COMUM N.º33</v>
          </cell>
          <cell r="D1685" t="str">
            <v>RL</v>
          </cell>
          <cell r="E1685">
            <v>0.05</v>
          </cell>
          <cell r="F1685">
            <v>11.2</v>
          </cell>
          <cell r="G1685">
            <v>0.56</v>
          </cell>
        </row>
        <row r="1686">
          <cell r="B1686" t="str">
            <v>I1486</v>
          </cell>
          <cell r="C1686" t="str">
            <v>LÂMPADA VAPOR METÁLICO DE 250W/220V</v>
          </cell>
          <cell r="D1686" t="str">
            <v>UN</v>
          </cell>
          <cell r="E1686">
            <v>1</v>
          </cell>
          <cell r="F1686">
            <v>78.6</v>
          </cell>
          <cell r="G1686">
            <v>78.6</v>
          </cell>
        </row>
        <row r="1687">
          <cell r="B1687" t="str">
            <v>I1375</v>
          </cell>
          <cell r="C1687" t="str">
            <v>LUMINARIA REF.TPD-285,FAB.TROPICO</v>
          </cell>
          <cell r="D1687" t="str">
            <v>UN</v>
          </cell>
          <cell r="E1687">
            <v>1</v>
          </cell>
          <cell r="F1687">
            <v>619.18</v>
          </cell>
          <cell r="G1687">
            <v>619.18</v>
          </cell>
        </row>
        <row r="1688">
          <cell r="B1688" t="str">
            <v>COT0048</v>
          </cell>
          <cell r="C1688" t="str">
            <v>REATOR VAPOR METÁLICO AFP P/ LÂMP. V. METÁLICO 250W</v>
          </cell>
          <cell r="D1688" t="str">
            <v>UN</v>
          </cell>
          <cell r="E1688">
            <v>1</v>
          </cell>
          <cell r="F1688">
            <v>75.49</v>
          </cell>
          <cell r="G1688">
            <v>75.49</v>
          </cell>
        </row>
        <row r="1689">
          <cell r="B1689" t="str">
            <v>COT0050</v>
          </cell>
          <cell r="C1689" t="str">
            <v>RELÉ FOTOELETRONICO</v>
          </cell>
          <cell r="D1689" t="str">
            <v>UN</v>
          </cell>
          <cell r="E1689">
            <v>1</v>
          </cell>
          <cell r="F1689">
            <v>40.82</v>
          </cell>
          <cell r="G1689">
            <v>40.82</v>
          </cell>
        </row>
        <row r="1691">
          <cell r="B1691" t="str">
            <v>TOTAL MATERIAIS R$</v>
          </cell>
          <cell r="G1691">
            <v>853.48</v>
          </cell>
        </row>
        <row r="1692">
          <cell r="B1692" t="str">
            <v>EQUIPAMENTOS (CUSTO HORÁRIO)</v>
          </cell>
        </row>
        <row r="1693">
          <cell r="B1693" t="str">
            <v>COMPOSIÇÃO PMM-001</v>
          </cell>
          <cell r="C1693" t="str">
            <v>VEÍCULO COM UM CESTO AÉREO SIMPLES ISOLADO COM ALCANCE ATÉ 13 METROS E PORTA ESCADA, MONTADO SOBRE CAMINHÃO DE CARROCERIA (CHP)</v>
          </cell>
          <cell r="D1693" t="str">
            <v>CHP</v>
          </cell>
          <cell r="E1693">
            <v>0.42</v>
          </cell>
          <cell r="F1693">
            <v>98.63000000000001</v>
          </cell>
          <cell r="G1693">
            <v>41.42</v>
          </cell>
        </row>
        <row r="1694">
          <cell r="B1694" t="str">
            <v>TOTAL EQUIPAMENTOS (CUSTO HORÁRIO) R$</v>
          </cell>
          <cell r="G1694">
            <v>41.42</v>
          </cell>
        </row>
        <row r="1695">
          <cell r="B1695" t="str">
            <v>SERVIÇOS</v>
          </cell>
        </row>
        <row r="1699">
          <cell r="B1699" t="str">
            <v>TOTAL SERVIÇOS R$</v>
          </cell>
          <cell r="G1699">
            <v>0</v>
          </cell>
        </row>
        <row r="1701">
          <cell r="F1701" t="str">
            <v>TOTAL SIMPLES R$</v>
          </cell>
          <cell r="G1701">
            <v>906.56</v>
          </cell>
        </row>
        <row r="1702">
          <cell r="B1702" t="str">
            <v>  OBS.: 1) ENCARGOS SOCIAIS DA MÃO DE OBRA HORISTA JÁ INCLUSO NO SEU  VALOR;</v>
          </cell>
          <cell r="F1702" t="str">
            <v>BDI R$</v>
          </cell>
          <cell r="G1702">
            <v>226.64</v>
          </cell>
        </row>
        <row r="1703">
          <cell r="F1703" t="str">
            <v>TOTAL GERAL C/ BDI R$</v>
          </cell>
          <cell r="G1703">
            <v>1133.2</v>
          </cell>
        </row>
        <row r="1704">
          <cell r="F1704" t="str">
            <v>TOTAL GERAL S/ BDI R$</v>
          </cell>
          <cell r="G1704">
            <v>906.5600000000001</v>
          </cell>
        </row>
        <row r="1706">
          <cell r="A1706" t="str">
            <v>16.h</v>
          </cell>
          <cell r="C1706" t="str">
            <v>400W - Vapor metálico</v>
          </cell>
          <cell r="D1706" t="str">
            <v>un</v>
          </cell>
          <cell r="G1706">
            <v>948.128</v>
          </cell>
        </row>
        <row r="1707">
          <cell r="B1707" t="str">
            <v>COMPOSIÇÃO</v>
          </cell>
          <cell r="C1707" t="str">
            <v>400W - Vapor metálico</v>
          </cell>
        </row>
        <row r="1708">
          <cell r="B1708" t="str">
            <v>UNIDADE</v>
          </cell>
          <cell r="C1708" t="str">
            <v>un</v>
          </cell>
        </row>
        <row r="1709">
          <cell r="B1709" t="str">
            <v>CÓDIGO</v>
          </cell>
          <cell r="C1709" t="str">
            <v>16.h</v>
          </cell>
        </row>
        <row r="1710">
          <cell r="B1710" t="str">
            <v>AUTOR</v>
          </cell>
        </row>
        <row r="1711">
          <cell r="B1711" t="str">
            <v>ULT ATUAL</v>
          </cell>
          <cell r="C1711" t="str">
            <v>18/06/2015 (SINAPI) E 11/2014 (PREFEITURA)</v>
          </cell>
        </row>
        <row r="1712">
          <cell r="B1712" t="str">
            <v>TABELA</v>
          </cell>
          <cell r="C1712" t="str">
            <v>SINAPI MAI/15 (DESONERADA)/PREFEITURA DE MARANGUAPE</v>
          </cell>
        </row>
        <row r="1714">
          <cell r="B1714" t="str">
            <v>Código</v>
          </cell>
          <cell r="C1714" t="str">
            <v>Descrição</v>
          </cell>
          <cell r="D1714" t="str">
            <v>Unidade</v>
          </cell>
          <cell r="E1714" t="str">
            <v>Coeficiente</v>
          </cell>
          <cell r="F1714" t="str">
            <v>Preço</v>
          </cell>
          <cell r="G1714" t="str">
            <v>Total</v>
          </cell>
        </row>
        <row r="1715">
          <cell r="B1715" t="str">
            <v>MAO DE OBRA</v>
          </cell>
        </row>
        <row r="1716">
          <cell r="B1716" t="str">
            <v>COMPOSIÇÃO PMM-003</v>
          </cell>
          <cell r="C1716" t="str">
            <v>Auxiliar de Eletricista com encargos complementares</v>
          </cell>
          <cell r="D1716" t="str">
            <v>h</v>
          </cell>
          <cell r="E1716">
            <v>0.42</v>
          </cell>
          <cell r="F1716">
            <v>12.149999999999999</v>
          </cell>
          <cell r="G1716">
            <v>5.1</v>
          </cell>
        </row>
        <row r="1717">
          <cell r="B1717" t="str">
            <v>COMPOSIÇÃO PMM-004</v>
          </cell>
          <cell r="C1717" t="str">
            <v>Eletricista com encargos complementares</v>
          </cell>
          <cell r="D1717" t="str">
            <v>h</v>
          </cell>
          <cell r="E1717">
            <v>0.42</v>
          </cell>
          <cell r="F1717">
            <v>15.620000000000001</v>
          </cell>
          <cell r="G1717">
            <v>6.56</v>
          </cell>
        </row>
        <row r="1719">
          <cell r="B1719" t="str">
            <v>TOTAL MAO DE OBRA R$</v>
          </cell>
          <cell r="G1719">
            <v>11.66</v>
          </cell>
        </row>
        <row r="1720">
          <cell r="B1720" t="str">
            <v>MATERIAIS</v>
          </cell>
        </row>
        <row r="1721">
          <cell r="B1721" t="str">
            <v>I8438</v>
          </cell>
          <cell r="C1721" t="str">
            <v>CABO CORDPLAST (CABO PP) 3 x 2,50 mm²</v>
          </cell>
          <cell r="D1721" t="str">
            <v>MT</v>
          </cell>
          <cell r="E1721">
            <v>3.5</v>
          </cell>
          <cell r="F1721">
            <v>3.44</v>
          </cell>
          <cell r="G1721">
            <v>12.04</v>
          </cell>
        </row>
        <row r="1722">
          <cell r="B1722" t="str">
            <v>I0846</v>
          </cell>
          <cell r="C1722" t="str">
            <v>CONECTOR SPLIT-BOLT P/CABO 16MM2</v>
          </cell>
          <cell r="D1722" t="str">
            <v>UN</v>
          </cell>
          <cell r="E1722">
            <v>4</v>
          </cell>
          <cell r="F1722">
            <v>3.59</v>
          </cell>
          <cell r="G1722">
            <v>14.36</v>
          </cell>
        </row>
        <row r="1723">
          <cell r="B1723" t="str">
            <v>I0847</v>
          </cell>
          <cell r="C1723" t="str">
            <v>CONECTOR SPLIT-BOLT P/CABO 35MM2</v>
          </cell>
          <cell r="D1723" t="str">
            <v>UN</v>
          </cell>
          <cell r="E1723">
            <v>2</v>
          </cell>
          <cell r="F1723">
            <v>6.01</v>
          </cell>
          <cell r="G1723">
            <v>12.02</v>
          </cell>
        </row>
        <row r="1724">
          <cell r="B1724" t="str">
            <v>I6278</v>
          </cell>
          <cell r="C1724" t="str">
            <v>FITA AUTO FUSÃO DE 1A QUALIDADE</v>
          </cell>
          <cell r="D1724" t="str">
            <v>RL</v>
          </cell>
          <cell r="E1724">
            <v>0.05</v>
          </cell>
          <cell r="F1724">
            <v>8.15</v>
          </cell>
          <cell r="G1724">
            <v>0.41</v>
          </cell>
        </row>
        <row r="1725">
          <cell r="B1725" t="str">
            <v>I7392</v>
          </cell>
          <cell r="C1725" t="str">
            <v>FITA ISOLANTE COMUM N.º33</v>
          </cell>
          <cell r="D1725" t="str">
            <v>RL</v>
          </cell>
          <cell r="E1725">
            <v>0.05</v>
          </cell>
          <cell r="F1725">
            <v>11.2</v>
          </cell>
          <cell r="G1725">
            <v>0.56</v>
          </cell>
        </row>
        <row r="1726">
          <cell r="B1726" t="str">
            <v>I1487</v>
          </cell>
          <cell r="C1726" t="str">
            <v>LÂMPADA VAPOR METÁLICO DE 400W/220V</v>
          </cell>
          <cell r="D1726" t="str">
            <v>UN</v>
          </cell>
          <cell r="E1726">
            <v>1</v>
          </cell>
          <cell r="F1726">
            <v>109.6</v>
          </cell>
          <cell r="G1726">
            <v>109.6</v>
          </cell>
        </row>
        <row r="1727">
          <cell r="B1727" t="str">
            <v>I1375</v>
          </cell>
          <cell r="C1727" t="str">
            <v>LUMINARIA REF.TPD-285,FAB.TROPICO</v>
          </cell>
          <cell r="D1727" t="str">
            <v>UN</v>
          </cell>
          <cell r="E1727">
            <v>1</v>
          </cell>
          <cell r="F1727">
            <v>619.18</v>
          </cell>
          <cell r="G1727">
            <v>619.18</v>
          </cell>
        </row>
        <row r="1728">
          <cell r="B1728" t="str">
            <v>COT0049</v>
          </cell>
          <cell r="C1728" t="str">
            <v>REATOR VAPOR METÁLICO AFP P/ LÂMP. V. METÁLICO 400W</v>
          </cell>
          <cell r="D1728" t="str">
            <v>UN</v>
          </cell>
          <cell r="E1728">
            <v>1</v>
          </cell>
          <cell r="F1728">
            <v>86.06</v>
          </cell>
          <cell r="G1728">
            <v>86.06</v>
          </cell>
        </row>
        <row r="1729">
          <cell r="B1729" t="str">
            <v>COT0050</v>
          </cell>
          <cell r="C1729" t="str">
            <v>RELÉ FOTOELETRONICO</v>
          </cell>
          <cell r="D1729" t="str">
            <v>UN</v>
          </cell>
          <cell r="E1729">
            <v>1</v>
          </cell>
          <cell r="F1729">
            <v>40.82</v>
          </cell>
          <cell r="G1729">
            <v>40.82</v>
          </cell>
        </row>
        <row r="1731">
          <cell r="B1731" t="str">
            <v>TOTAL MATERIAIS R$</v>
          </cell>
          <cell r="G1731">
            <v>895.05</v>
          </cell>
        </row>
        <row r="1732">
          <cell r="B1732" t="str">
            <v>EQUIPAMENTOS (CUSTO HORÁRIO)</v>
          </cell>
        </row>
        <row r="1733">
          <cell r="B1733" t="str">
            <v>COMPOSIÇÃO PMM-001</v>
          </cell>
          <cell r="C1733" t="str">
            <v>VEÍCULO COM UM CESTO AÉREO SIMPLES ISOLADO COM ALCANCE ATÉ 13 METROS E PORTA ESCADA, MONTADO SOBRE CAMINHÃO DE CARROCERIA (CHP)</v>
          </cell>
          <cell r="D1733" t="str">
            <v>CHP</v>
          </cell>
          <cell r="E1733">
            <v>0.42</v>
          </cell>
          <cell r="F1733">
            <v>98.63000000000001</v>
          </cell>
          <cell r="G1733">
            <v>41.42</v>
          </cell>
        </row>
        <row r="1734">
          <cell r="B1734" t="str">
            <v>TOTAL EQUIPAMENTOS (CUSTO HORÁRIO) R$</v>
          </cell>
          <cell r="G1734">
            <v>41.42</v>
          </cell>
        </row>
        <row r="1735">
          <cell r="B1735" t="str">
            <v>SERVIÇOS</v>
          </cell>
        </row>
        <row r="1739">
          <cell r="B1739" t="str">
            <v>TOTAL SERVIÇOS R$</v>
          </cell>
          <cell r="G1739">
            <v>0</v>
          </cell>
        </row>
        <row r="1741">
          <cell r="F1741" t="str">
            <v>TOTAL SIMPLES R$</v>
          </cell>
          <cell r="G1741">
            <v>948.1299999999999</v>
          </cell>
        </row>
        <row r="1742">
          <cell r="B1742" t="str">
            <v>  OBS.: 1) ENCARGOS SOCIAIS DA MÃO DE OBRA HORISTA JÁ INCLUSO NO SEU  VALOR;</v>
          </cell>
          <cell r="F1742" t="str">
            <v>BDI R$</v>
          </cell>
          <cell r="G1742">
            <v>237.03</v>
          </cell>
        </row>
        <row r="1743">
          <cell r="F1743" t="str">
            <v>TOTAL GERAL C/ BDI R$</v>
          </cell>
          <cell r="G1743">
            <v>1185.16</v>
          </cell>
        </row>
        <row r="1744">
          <cell r="F1744" t="str">
            <v>TOTAL GERAL S/ BDI R$</v>
          </cell>
          <cell r="G1744">
            <v>948.128</v>
          </cell>
        </row>
        <row r="1746">
          <cell r="A1746" t="str">
            <v>17.a</v>
          </cell>
          <cell r="C1746" t="str">
            <v>9m X 200kg</v>
          </cell>
          <cell r="D1746" t="str">
            <v>un</v>
          </cell>
          <cell r="G1746">
            <v>942.5040000000001</v>
          </cell>
        </row>
        <row r="1747">
          <cell r="B1747" t="str">
            <v>COMPOSIÇÃO</v>
          </cell>
          <cell r="C1747" t="str">
            <v>9m X 200kg</v>
          </cell>
        </row>
        <row r="1748">
          <cell r="B1748" t="str">
            <v>UNIDADE</v>
          </cell>
          <cell r="C1748" t="str">
            <v>un</v>
          </cell>
        </row>
        <row r="1749">
          <cell r="B1749" t="str">
            <v>CÓDIGO</v>
          </cell>
          <cell r="C1749" t="str">
            <v>17.a</v>
          </cell>
        </row>
        <row r="1750">
          <cell r="B1750" t="str">
            <v>AUTOR</v>
          </cell>
        </row>
        <row r="1751">
          <cell r="B1751" t="str">
            <v>ULT ATUAL</v>
          </cell>
          <cell r="C1751" t="str">
            <v>18/06/2015 (SINAPI) E 11/2014 (PREFEITURA)</v>
          </cell>
        </row>
        <row r="1752">
          <cell r="B1752" t="str">
            <v>TABELA</v>
          </cell>
          <cell r="C1752" t="str">
            <v>SINAPI MAI/15 (DESONERADA)/PREFEITURA DE MARANGUAPE</v>
          </cell>
        </row>
        <row r="1754">
          <cell r="B1754" t="str">
            <v>Código</v>
          </cell>
          <cell r="C1754" t="str">
            <v>Descrição</v>
          </cell>
          <cell r="D1754" t="str">
            <v>Unidade</v>
          </cell>
          <cell r="E1754" t="str">
            <v>Coeficiente</v>
          </cell>
          <cell r="F1754" t="str">
            <v>Preço</v>
          </cell>
          <cell r="G1754" t="str">
            <v>Total</v>
          </cell>
        </row>
        <row r="1755">
          <cell r="B1755" t="str">
            <v>MAO DE OBRA</v>
          </cell>
        </row>
        <row r="1756">
          <cell r="B1756" t="str">
            <v>COMPOSIÇÃO PMM-003</v>
          </cell>
          <cell r="C1756" t="str">
            <v>Auxiliar de Eletricista com encargos complementares</v>
          </cell>
          <cell r="D1756" t="str">
            <v>h</v>
          </cell>
          <cell r="E1756">
            <v>1.33</v>
          </cell>
          <cell r="F1756">
            <v>12.149999999999999</v>
          </cell>
          <cell r="G1756">
            <v>16.16</v>
          </cell>
        </row>
        <row r="1757">
          <cell r="B1757" t="str">
            <v>COMPOSIÇÃO PMM-004</v>
          </cell>
          <cell r="C1757" t="str">
            <v>Eletricista com encargos complementares</v>
          </cell>
          <cell r="D1757" t="str">
            <v>h</v>
          </cell>
          <cell r="E1757">
            <v>2</v>
          </cell>
          <cell r="F1757">
            <v>15.620000000000001</v>
          </cell>
          <cell r="G1757">
            <v>31.24</v>
          </cell>
        </row>
        <row r="1759">
          <cell r="B1759" t="str">
            <v>TOTAL MAO DE OBRA R$</v>
          </cell>
          <cell r="G1759">
            <v>47.4</v>
          </cell>
        </row>
        <row r="1760">
          <cell r="B1760" t="str">
            <v>MATERIAIS</v>
          </cell>
        </row>
        <row r="1761">
          <cell r="B1761" t="str">
            <v>COT0034</v>
          </cell>
          <cell r="C1761" t="str">
            <v>POSTE CONCRETO R 9MX200KG</v>
          </cell>
          <cell r="D1761" t="str">
            <v>UN</v>
          </cell>
          <cell r="E1761">
            <v>1</v>
          </cell>
          <cell r="F1761">
            <v>824.11</v>
          </cell>
          <cell r="G1761">
            <v>824.11</v>
          </cell>
        </row>
        <row r="1763">
          <cell r="B1763" t="str">
            <v>TOTAL MATERIAIS R$</v>
          </cell>
          <cell r="G1763">
            <v>824.11</v>
          </cell>
        </row>
        <row r="1764">
          <cell r="B1764" t="str">
            <v>EQUIPAMENTOS (CUSTO HORÁRIO)</v>
          </cell>
        </row>
        <row r="1765">
          <cell r="B1765" t="str">
            <v>i0705</v>
          </cell>
          <cell r="C1765" t="str">
            <v>CAMINHÃO COMERC. EQUIP. C/GUINDASTE (CHP)</v>
          </cell>
          <cell r="D1765" t="str">
            <v>H</v>
          </cell>
          <cell r="E1765">
            <v>0.67</v>
          </cell>
          <cell r="F1765">
            <v>105.96</v>
          </cell>
          <cell r="G1765">
            <v>70.99</v>
          </cell>
        </row>
        <row r="1766">
          <cell r="B1766" t="str">
            <v>TOTAL EQUIPAMENTOS (CUSTO HORÁRIO) R$</v>
          </cell>
          <cell r="G1766">
            <v>70.99</v>
          </cell>
        </row>
        <row r="1767">
          <cell r="B1767" t="str">
            <v>SERVIÇOS</v>
          </cell>
        </row>
        <row r="1771">
          <cell r="B1771" t="str">
            <v>TOTAL SERVIÇOS R$</v>
          </cell>
          <cell r="G1771">
            <v>0</v>
          </cell>
        </row>
        <row r="1773">
          <cell r="F1773" t="str">
            <v>TOTAL SIMPLES R$</v>
          </cell>
          <cell r="G1773">
            <v>942.5</v>
          </cell>
        </row>
        <row r="1774">
          <cell r="B1774" t="str">
            <v>  OBS.: 1) ENCARGOS SOCIAIS DA MÃO DE OBRA HORISTA JÁ INCLUSO NO SEU  VALOR;</v>
          </cell>
          <cell r="F1774" t="str">
            <v>BDI R$</v>
          </cell>
          <cell r="G1774">
            <v>235.63</v>
          </cell>
        </row>
        <row r="1775">
          <cell r="F1775" t="str">
            <v>TOTAL GERAL C/ BDI R$</v>
          </cell>
          <cell r="G1775">
            <v>1178.13</v>
          </cell>
        </row>
        <row r="1776">
          <cell r="F1776" t="str">
            <v>TOTAL GERAL S/ BDI R$</v>
          </cell>
          <cell r="G1776">
            <v>942.5040000000001</v>
          </cell>
        </row>
        <row r="1778">
          <cell r="A1778" t="str">
            <v>17.b</v>
          </cell>
          <cell r="C1778" t="str">
            <v>10m X 200kg</v>
          </cell>
          <cell r="D1778" t="str">
            <v>un</v>
          </cell>
          <cell r="G1778">
            <v>1213.352</v>
          </cell>
        </row>
        <row r="1779">
          <cell r="B1779" t="str">
            <v>COMPOSIÇÃO</v>
          </cell>
          <cell r="C1779" t="str">
            <v>10m X 200kg</v>
          </cell>
        </row>
        <row r="1780">
          <cell r="B1780" t="str">
            <v>UNIDADE</v>
          </cell>
          <cell r="C1780" t="str">
            <v>un</v>
          </cell>
        </row>
        <row r="1781">
          <cell r="B1781" t="str">
            <v>CÓDIGO</v>
          </cell>
          <cell r="C1781" t="str">
            <v>17.b</v>
          </cell>
        </row>
        <row r="1782">
          <cell r="B1782" t="str">
            <v>AUTOR</v>
          </cell>
        </row>
        <row r="1783">
          <cell r="B1783" t="str">
            <v>ULT ATUAL</v>
          </cell>
          <cell r="C1783" t="str">
            <v>18/06/2015 (SINAPI) E 11/2014 (PREFEITURA)</v>
          </cell>
        </row>
        <row r="1784">
          <cell r="B1784" t="str">
            <v>TABELA</v>
          </cell>
          <cell r="C1784" t="str">
            <v>SINAPI MAI/15 (DESONERADA)/PREFEITURA DE MARANGUAPE</v>
          </cell>
        </row>
        <row r="1786">
          <cell r="B1786" t="str">
            <v>Código</v>
          </cell>
          <cell r="C1786" t="str">
            <v>Descrição</v>
          </cell>
          <cell r="D1786" t="str">
            <v>Unidade</v>
          </cell>
          <cell r="E1786" t="str">
            <v>Coeficiente</v>
          </cell>
          <cell r="F1786" t="str">
            <v>Preço</v>
          </cell>
          <cell r="G1786" t="str">
            <v>Total</v>
          </cell>
        </row>
        <row r="1787">
          <cell r="B1787" t="str">
            <v>MAO DE OBRA</v>
          </cell>
        </row>
        <row r="1788">
          <cell r="B1788" t="str">
            <v>COMPOSIÇÃO PMM-003</v>
          </cell>
          <cell r="C1788" t="str">
            <v>Auxiliar de Eletricista com encargos complementares</v>
          </cell>
          <cell r="D1788" t="str">
            <v>h</v>
          </cell>
          <cell r="E1788">
            <v>1.5</v>
          </cell>
          <cell r="F1788">
            <v>12.149999999999999</v>
          </cell>
          <cell r="G1788">
            <v>18.23</v>
          </cell>
        </row>
        <row r="1789">
          <cell r="B1789" t="str">
            <v>COMPOSIÇÃO PMM-004</v>
          </cell>
          <cell r="C1789" t="str">
            <v>Eletricista com encargos complementares</v>
          </cell>
          <cell r="D1789" t="str">
            <v>h</v>
          </cell>
          <cell r="E1789">
            <v>2.25</v>
          </cell>
          <cell r="F1789">
            <v>15.620000000000001</v>
          </cell>
          <cell r="G1789">
            <v>35.15</v>
          </cell>
        </row>
        <row r="1791">
          <cell r="B1791" t="str">
            <v>TOTAL MAO DE OBRA R$</v>
          </cell>
          <cell r="G1791">
            <v>53.38</v>
          </cell>
        </row>
        <row r="1792">
          <cell r="B1792" t="str">
            <v>MATERIAIS</v>
          </cell>
        </row>
        <row r="1793">
          <cell r="B1793" t="str">
            <v>COT0031</v>
          </cell>
          <cell r="C1793" t="str">
            <v>POSTE CONCRETO R 10M/200KG </v>
          </cell>
          <cell r="D1793" t="str">
            <v>UN</v>
          </cell>
          <cell r="E1793">
            <v>1</v>
          </cell>
          <cell r="F1793">
            <v>1080.5</v>
          </cell>
          <cell r="G1793">
            <v>1080.5</v>
          </cell>
        </row>
        <row r="1795">
          <cell r="B1795" t="str">
            <v>TOTAL MATERIAIS R$</v>
          </cell>
          <cell r="G1795">
            <v>1080.5</v>
          </cell>
        </row>
        <row r="1796">
          <cell r="B1796" t="str">
            <v>EQUIPAMENTOS (CUSTO HORÁRIO)</v>
          </cell>
        </row>
        <row r="1797">
          <cell r="B1797" t="str">
            <v>i0705</v>
          </cell>
          <cell r="C1797" t="str">
            <v>CAMINHÃO COMERC. EQUIP. C/GUINDASTE (CHP)</v>
          </cell>
          <cell r="D1797" t="str">
            <v>H</v>
          </cell>
          <cell r="E1797">
            <v>0.75</v>
          </cell>
          <cell r="F1797">
            <v>105.96</v>
          </cell>
          <cell r="G1797">
            <v>79.47</v>
          </cell>
        </row>
        <row r="1798">
          <cell r="B1798" t="str">
            <v>TOTAL EQUIPAMENTOS (CUSTO HORÁRIO) R$</v>
          </cell>
          <cell r="G1798">
            <v>79.47</v>
          </cell>
        </row>
        <row r="1799">
          <cell r="B1799" t="str">
            <v>SERVIÇOS</v>
          </cell>
        </row>
        <row r="1803">
          <cell r="B1803" t="str">
            <v>TOTAL SERVIÇOS R$</v>
          </cell>
          <cell r="G1803">
            <v>0</v>
          </cell>
        </row>
        <row r="1805">
          <cell r="F1805" t="str">
            <v>TOTAL SIMPLES R$</v>
          </cell>
          <cell r="G1805">
            <v>1213.3500000000001</v>
          </cell>
        </row>
        <row r="1806">
          <cell r="B1806" t="str">
            <v>  OBS.: 1) ENCARGOS SOCIAIS DA MÃO DE OBRA HORISTA JÁ INCLUSO NO SEU  VALOR;</v>
          </cell>
          <cell r="F1806" t="str">
            <v>BDI R$</v>
          </cell>
          <cell r="G1806">
            <v>303.34</v>
          </cell>
        </row>
        <row r="1807">
          <cell r="F1807" t="str">
            <v>TOTAL GERAL C/ BDI R$</v>
          </cell>
          <cell r="G1807">
            <v>1516.69</v>
          </cell>
        </row>
        <row r="1808">
          <cell r="F1808" t="str">
            <v>TOTAL GERAL S/ BDI R$</v>
          </cell>
          <cell r="G1808">
            <v>1213.352</v>
          </cell>
        </row>
        <row r="1810">
          <cell r="A1810" t="str">
            <v>17.c</v>
          </cell>
          <cell r="C1810" t="str">
            <v>12m X 200kg</v>
          </cell>
          <cell r="D1810" t="str">
            <v>un</v>
          </cell>
          <cell r="G1810">
            <v>1547.184</v>
          </cell>
        </row>
        <row r="1811">
          <cell r="B1811" t="str">
            <v>COMPOSIÇÃO</v>
          </cell>
          <cell r="C1811" t="str">
            <v>12m X 200kg</v>
          </cell>
        </row>
        <row r="1812">
          <cell r="B1812" t="str">
            <v>UNIDADE</v>
          </cell>
          <cell r="C1812" t="str">
            <v>un</v>
          </cell>
        </row>
        <row r="1813">
          <cell r="B1813" t="str">
            <v>CÓDIGO</v>
          </cell>
          <cell r="C1813" t="str">
            <v>17.c</v>
          </cell>
        </row>
        <row r="1814">
          <cell r="B1814" t="str">
            <v>AUTOR</v>
          </cell>
        </row>
        <row r="1815">
          <cell r="B1815" t="str">
            <v>ULT ATUAL</v>
          </cell>
          <cell r="C1815" t="str">
            <v>18/06/2015 (SINAPI) E 11/2014 (PREFEITURA)</v>
          </cell>
        </row>
        <row r="1816">
          <cell r="B1816" t="str">
            <v>TABELA</v>
          </cell>
          <cell r="C1816" t="str">
            <v>SINAPI MAI/15 (DESONERADA)/PREFEITURA DE MARANGUAPE</v>
          </cell>
        </row>
        <row r="1818">
          <cell r="B1818" t="str">
            <v>Código</v>
          </cell>
          <cell r="C1818" t="str">
            <v>Descrição</v>
          </cell>
          <cell r="D1818" t="str">
            <v>Unidade</v>
          </cell>
          <cell r="E1818" t="str">
            <v>Coeficiente</v>
          </cell>
          <cell r="F1818" t="str">
            <v>Preço</v>
          </cell>
          <cell r="G1818" t="str">
            <v>Total</v>
          </cell>
        </row>
        <row r="1819">
          <cell r="B1819" t="str">
            <v>MAO DE OBRA</v>
          </cell>
        </row>
        <row r="1820">
          <cell r="B1820" t="str">
            <v>COMPOSIÇÃO PMM-003</v>
          </cell>
          <cell r="C1820" t="str">
            <v>Auxiliar de Eletricista com encargos complementares</v>
          </cell>
          <cell r="D1820" t="str">
            <v>h</v>
          </cell>
          <cell r="E1820">
            <v>1.83</v>
          </cell>
          <cell r="F1820">
            <v>12.149999999999999</v>
          </cell>
          <cell r="G1820">
            <v>22.23</v>
          </cell>
        </row>
        <row r="1821">
          <cell r="B1821" t="str">
            <v>COMPOSIÇÃO PMM-004</v>
          </cell>
          <cell r="C1821" t="str">
            <v>Eletricista com encargos complementares</v>
          </cell>
          <cell r="D1821" t="str">
            <v>h</v>
          </cell>
          <cell r="E1821">
            <v>2.75</v>
          </cell>
          <cell r="F1821">
            <v>15.620000000000001</v>
          </cell>
          <cell r="G1821">
            <v>42.96</v>
          </cell>
        </row>
        <row r="1823">
          <cell r="B1823" t="str">
            <v>TOTAL MAO DE OBRA R$</v>
          </cell>
          <cell r="G1823">
            <v>65.19</v>
          </cell>
        </row>
        <row r="1824">
          <cell r="B1824" t="str">
            <v>MATERIAIS</v>
          </cell>
        </row>
        <row r="1825">
          <cell r="B1825" t="str">
            <v>COT0032</v>
          </cell>
          <cell r="C1825" t="str">
            <v>POSTE CONCRETO R 12M/200KG </v>
          </cell>
          <cell r="D1825" t="str">
            <v>UN</v>
          </cell>
          <cell r="E1825">
            <v>1</v>
          </cell>
          <cell r="F1825">
            <v>1384.51</v>
          </cell>
          <cell r="G1825">
            <v>1384.51</v>
          </cell>
        </row>
        <row r="1827">
          <cell r="B1827" t="str">
            <v>TOTAL MATERIAIS R$</v>
          </cell>
          <cell r="G1827">
            <v>1384.51</v>
          </cell>
        </row>
        <row r="1828">
          <cell r="B1828" t="str">
            <v>EQUIPAMENTOS (CUSTO HORÁRIO)</v>
          </cell>
        </row>
        <row r="1829">
          <cell r="B1829" t="str">
            <v>i0705</v>
          </cell>
          <cell r="C1829" t="str">
            <v>CAMINHÃO COMERC. EQUIP. C/GUINDASTE (CHP)</v>
          </cell>
          <cell r="D1829" t="str">
            <v>H</v>
          </cell>
          <cell r="E1829">
            <v>0.92</v>
          </cell>
          <cell r="F1829">
            <v>105.96</v>
          </cell>
          <cell r="G1829">
            <v>97.48</v>
          </cell>
        </row>
        <row r="1830">
          <cell r="B1830" t="str">
            <v>TOTAL EQUIPAMENTOS (CUSTO HORÁRIO) R$</v>
          </cell>
          <cell r="G1830">
            <v>97.48</v>
          </cell>
        </row>
        <row r="1831">
          <cell r="B1831" t="str">
            <v>SERVIÇOS</v>
          </cell>
        </row>
        <row r="1835">
          <cell r="B1835" t="str">
            <v>TOTAL SERVIÇOS R$</v>
          </cell>
          <cell r="G1835">
            <v>0</v>
          </cell>
        </row>
        <row r="1837">
          <cell r="F1837" t="str">
            <v>TOTAL SIMPLES R$</v>
          </cell>
          <cell r="G1837">
            <v>1547.18</v>
          </cell>
        </row>
        <row r="1838">
          <cell r="B1838" t="str">
            <v>  OBS.: 1) ENCARGOS SOCIAIS DA MÃO DE OBRA HORISTA JÁ INCLUSO NO SEU  VALOR;</v>
          </cell>
          <cell r="F1838" t="str">
            <v>BDI R$</v>
          </cell>
          <cell r="G1838">
            <v>386.8</v>
          </cell>
        </row>
        <row r="1839">
          <cell r="F1839" t="str">
            <v>TOTAL GERAL C/ BDI R$</v>
          </cell>
          <cell r="G1839">
            <v>1933.98</v>
          </cell>
        </row>
        <row r="1840">
          <cell r="F1840" t="str">
            <v>TOTAL GERAL S/ BDI R$</v>
          </cell>
          <cell r="G1840">
            <v>1547.184</v>
          </cell>
        </row>
        <row r="1842">
          <cell r="A1842" t="str">
            <v>17.d</v>
          </cell>
          <cell r="C1842" t="str">
            <v>14m X 200kg</v>
          </cell>
          <cell r="D1842" t="str">
            <v>un</v>
          </cell>
          <cell r="G1842">
            <v>2508.264</v>
          </cell>
        </row>
        <row r="1843">
          <cell r="B1843" t="str">
            <v>COMPOSIÇÃO</v>
          </cell>
          <cell r="C1843" t="str">
            <v>14m X 200kg</v>
          </cell>
        </row>
        <row r="1844">
          <cell r="B1844" t="str">
            <v>UNIDADE</v>
          </cell>
          <cell r="C1844" t="str">
            <v>un</v>
          </cell>
        </row>
        <row r="1845">
          <cell r="B1845" t="str">
            <v>CÓDIGO</v>
          </cell>
          <cell r="C1845" t="str">
            <v>17.d</v>
          </cell>
        </row>
        <row r="1846">
          <cell r="B1846" t="str">
            <v>AUTOR</v>
          </cell>
        </row>
        <row r="1847">
          <cell r="B1847" t="str">
            <v>ULT ATUAL</v>
          </cell>
          <cell r="C1847" t="str">
            <v>18/06/2015 (SINAPI) E 11/2014 (PREFEITURA)</v>
          </cell>
        </row>
        <row r="1848">
          <cell r="B1848" t="str">
            <v>TABELA</v>
          </cell>
          <cell r="C1848" t="str">
            <v>SINAPI MAI/15 (DESONERADA)/PREFEITURA DE MARANGUAPE</v>
          </cell>
        </row>
        <row r="1850">
          <cell r="B1850" t="str">
            <v>Código</v>
          </cell>
          <cell r="C1850" t="str">
            <v>Descrição</v>
          </cell>
          <cell r="D1850" t="str">
            <v>Unidade</v>
          </cell>
          <cell r="E1850" t="str">
            <v>Coeficiente</v>
          </cell>
          <cell r="F1850" t="str">
            <v>Preço</v>
          </cell>
          <cell r="G1850" t="str">
            <v>Total</v>
          </cell>
        </row>
        <row r="1851">
          <cell r="B1851" t="str">
            <v>MAO DE OBRA</v>
          </cell>
        </row>
        <row r="1852">
          <cell r="B1852" t="str">
            <v>COMPOSIÇÃO PMM-003</v>
          </cell>
          <cell r="C1852" t="str">
            <v>Auxiliar de Eletricista com encargos complementares</v>
          </cell>
          <cell r="D1852" t="str">
            <v>h</v>
          </cell>
          <cell r="E1852">
            <v>2.17</v>
          </cell>
          <cell r="F1852">
            <v>12.149999999999999</v>
          </cell>
          <cell r="G1852">
            <v>26.37</v>
          </cell>
        </row>
        <row r="1853">
          <cell r="B1853" t="str">
            <v>COMPOSIÇÃO PMM-004</v>
          </cell>
          <cell r="C1853" t="str">
            <v>Eletricista com encargos complementares</v>
          </cell>
          <cell r="D1853" t="str">
            <v>h</v>
          </cell>
          <cell r="E1853">
            <v>3.25</v>
          </cell>
          <cell r="F1853">
            <v>15.620000000000001</v>
          </cell>
          <cell r="G1853">
            <v>50.77</v>
          </cell>
        </row>
        <row r="1855">
          <cell r="B1855" t="str">
            <v>TOTAL MAO DE OBRA R$</v>
          </cell>
          <cell r="G1855">
            <v>77.14</v>
          </cell>
        </row>
        <row r="1856">
          <cell r="B1856" t="str">
            <v>MATERIAIS</v>
          </cell>
        </row>
        <row r="1857">
          <cell r="B1857" t="str">
            <v>COT0033</v>
          </cell>
          <cell r="C1857" t="str">
            <v>POSTE CONCRETO R 14M/200KG</v>
          </cell>
          <cell r="D1857" t="str">
            <v>UN</v>
          </cell>
          <cell r="E1857">
            <v>1</v>
          </cell>
          <cell r="F1857">
            <v>2316.68</v>
          </cell>
          <cell r="G1857">
            <v>2316.68</v>
          </cell>
        </row>
        <row r="1859">
          <cell r="B1859" t="str">
            <v>TOTAL MATERIAIS R$</v>
          </cell>
          <cell r="G1859">
            <v>2316.68</v>
          </cell>
        </row>
        <row r="1860">
          <cell r="B1860" t="str">
            <v>EQUIPAMENTOS (CUSTO HORÁRIO)</v>
          </cell>
        </row>
        <row r="1861">
          <cell r="B1861" t="str">
            <v>i0705</v>
          </cell>
          <cell r="C1861" t="str">
            <v>CAMINHÃO COMERC. EQUIP. C/GUINDASTE (CHP)</v>
          </cell>
          <cell r="D1861" t="str">
            <v>H</v>
          </cell>
          <cell r="E1861">
            <v>1.08</v>
          </cell>
          <cell r="F1861">
            <v>105.96</v>
          </cell>
          <cell r="G1861">
            <v>114.44</v>
          </cell>
        </row>
        <row r="1862">
          <cell r="B1862" t="str">
            <v>TOTAL EQUIPAMENTOS (CUSTO HORÁRIO) R$</v>
          </cell>
          <cell r="G1862">
            <v>114.44</v>
          </cell>
        </row>
        <row r="1863">
          <cell r="B1863" t="str">
            <v>SERVIÇOS</v>
          </cell>
        </row>
        <row r="1867">
          <cell r="B1867" t="str">
            <v>TOTAL SERVIÇOS R$</v>
          </cell>
          <cell r="G1867">
            <v>0</v>
          </cell>
        </row>
        <row r="1869">
          <cell r="F1869" t="str">
            <v>TOTAL SIMPLES R$</v>
          </cell>
          <cell r="G1869">
            <v>2508.2599999999998</v>
          </cell>
        </row>
        <row r="1870">
          <cell r="B1870" t="str">
            <v>  OBS.: 1) ENCARGOS SOCIAIS DA MÃO DE OBRA HORISTA JÁ INCLUSO NO SEU  VALOR;</v>
          </cell>
          <cell r="F1870" t="str">
            <v>BDI R$</v>
          </cell>
          <cell r="G1870">
            <v>627.07</v>
          </cell>
        </row>
        <row r="1871">
          <cell r="F1871" t="str">
            <v>TOTAL GERAL C/ BDI R$</v>
          </cell>
          <cell r="G1871">
            <v>3135.33</v>
          </cell>
        </row>
        <row r="1872">
          <cell r="F1872" t="str">
            <v>TOTAL GERAL S/ BDI R$</v>
          </cell>
          <cell r="G1872">
            <v>2508.264</v>
          </cell>
        </row>
        <row r="1874">
          <cell r="A1874" t="str">
            <v>18.a</v>
          </cell>
          <cell r="C1874" t="str">
            <v>9m X 150kg</v>
          </cell>
          <cell r="D1874" t="str">
            <v>un</v>
          </cell>
          <cell r="G1874">
            <v>731.904</v>
          </cell>
        </row>
        <row r="1875">
          <cell r="B1875" t="str">
            <v>COMPOSIÇÃO</v>
          </cell>
          <cell r="C1875" t="str">
            <v>9m X 150kg</v>
          </cell>
        </row>
        <row r="1876">
          <cell r="B1876" t="str">
            <v>UNIDADE</v>
          </cell>
          <cell r="C1876" t="str">
            <v>un</v>
          </cell>
        </row>
        <row r="1877">
          <cell r="B1877" t="str">
            <v>CÓDIGO</v>
          </cell>
          <cell r="C1877" t="str">
            <v>18.a</v>
          </cell>
        </row>
        <row r="1878">
          <cell r="B1878" t="str">
            <v>AUTOR</v>
          </cell>
        </row>
        <row r="1879">
          <cell r="B1879" t="str">
            <v>ULT ATUAL</v>
          </cell>
          <cell r="C1879" t="str">
            <v>18/06/2015 (SINAPI) E 11/2014 (PREFEITURA)</v>
          </cell>
        </row>
        <row r="1880">
          <cell r="B1880" t="str">
            <v>TABELA</v>
          </cell>
          <cell r="C1880" t="str">
            <v>SINAPI MAI/15 (DESONERADA)/PREFEITURA DE MARANGUAPE</v>
          </cell>
        </row>
        <row r="1882">
          <cell r="B1882" t="str">
            <v>Código</v>
          </cell>
          <cell r="C1882" t="str">
            <v>Descrição</v>
          </cell>
          <cell r="D1882" t="str">
            <v>Unidade</v>
          </cell>
          <cell r="E1882" t="str">
            <v>Coeficiente</v>
          </cell>
          <cell r="F1882" t="str">
            <v>Preço</v>
          </cell>
          <cell r="G1882" t="str">
            <v>Total</v>
          </cell>
        </row>
        <row r="1883">
          <cell r="B1883" t="str">
            <v>MAO DE OBRA</v>
          </cell>
        </row>
        <row r="1884">
          <cell r="B1884" t="str">
            <v>COMPOSIÇÃO PMM-003</v>
          </cell>
          <cell r="C1884" t="str">
            <v>Auxiliar de Eletricista com encargos complementares</v>
          </cell>
          <cell r="D1884" t="str">
            <v>h</v>
          </cell>
          <cell r="E1884">
            <v>1.33</v>
          </cell>
          <cell r="F1884">
            <v>12.149999999999999</v>
          </cell>
          <cell r="G1884">
            <v>16.16</v>
          </cell>
        </row>
        <row r="1885">
          <cell r="B1885" t="str">
            <v>COMPOSIÇÃO PMM-004</v>
          </cell>
          <cell r="C1885" t="str">
            <v>Eletricista com encargos complementares</v>
          </cell>
          <cell r="D1885" t="str">
            <v>h</v>
          </cell>
          <cell r="E1885">
            <v>2</v>
          </cell>
          <cell r="F1885">
            <v>15.620000000000001</v>
          </cell>
          <cell r="G1885">
            <v>31.24</v>
          </cell>
        </row>
        <row r="1887">
          <cell r="B1887" t="str">
            <v>TOTAL MAO DE OBRA R$</v>
          </cell>
          <cell r="G1887">
            <v>47.4</v>
          </cell>
        </row>
        <row r="1888">
          <cell r="B1888" t="str">
            <v>MATERIAIS</v>
          </cell>
        </row>
        <row r="1889">
          <cell r="B1889" t="str">
            <v>COT0029</v>
          </cell>
          <cell r="C1889" t="str">
            <v>POSTE CONCRETO DT 9MX150KG    </v>
          </cell>
          <cell r="D1889" t="str">
            <v>UN</v>
          </cell>
          <cell r="E1889">
            <v>1</v>
          </cell>
          <cell r="F1889">
            <v>613.51</v>
          </cell>
          <cell r="G1889">
            <v>613.51</v>
          </cell>
        </row>
        <row r="1891">
          <cell r="B1891" t="str">
            <v>TOTAL MATERIAIS R$</v>
          </cell>
          <cell r="G1891">
            <v>613.51</v>
          </cell>
        </row>
        <row r="1892">
          <cell r="B1892" t="str">
            <v>EQUIPAMENTOS (CUSTO HORÁRIO)</v>
          </cell>
        </row>
        <row r="1893">
          <cell r="B1893" t="str">
            <v>i0705</v>
          </cell>
          <cell r="C1893" t="str">
            <v>CAMINHÃO COMERC. EQUIP. C/GUINDASTE (CHP)</v>
          </cell>
          <cell r="D1893" t="str">
            <v>H</v>
          </cell>
          <cell r="E1893">
            <v>0.67</v>
          </cell>
          <cell r="F1893">
            <v>105.96</v>
          </cell>
          <cell r="G1893">
            <v>70.99</v>
          </cell>
        </row>
        <row r="1894">
          <cell r="B1894" t="str">
            <v>TOTAL EQUIPAMENTOS (CUSTO HORÁRIO) R$</v>
          </cell>
          <cell r="G1894">
            <v>70.99</v>
          </cell>
        </row>
        <row r="1895">
          <cell r="B1895" t="str">
            <v>SERVIÇOS</v>
          </cell>
        </row>
        <row r="1899">
          <cell r="B1899" t="str">
            <v>TOTAL SERVIÇOS R$</v>
          </cell>
          <cell r="G1899">
            <v>0</v>
          </cell>
        </row>
        <row r="1901">
          <cell r="F1901" t="str">
            <v>TOTAL SIMPLES R$</v>
          </cell>
          <cell r="G1901">
            <v>731.9</v>
          </cell>
        </row>
        <row r="1902">
          <cell r="B1902" t="str">
            <v>  OBS.: 1) ENCARGOS SOCIAIS DA MÃO DE OBRA HORISTA JÁ INCLUSO NO SEU  VALOR;</v>
          </cell>
          <cell r="F1902" t="str">
            <v>BDI R$</v>
          </cell>
          <cell r="G1902">
            <v>182.98</v>
          </cell>
        </row>
        <row r="1903">
          <cell r="F1903" t="str">
            <v>TOTAL GERAL C/ BDI R$</v>
          </cell>
          <cell r="G1903">
            <v>914.88</v>
          </cell>
        </row>
        <row r="1904">
          <cell r="F1904" t="str">
            <v>TOTAL GERAL S/ BDI R$</v>
          </cell>
          <cell r="G1904">
            <v>731.904</v>
          </cell>
        </row>
        <row r="1906">
          <cell r="A1906" t="str">
            <v>18.b</v>
          </cell>
          <cell r="C1906" t="str">
            <v>9m X 300kg</v>
          </cell>
          <cell r="D1906" t="str">
            <v>un</v>
          </cell>
          <cell r="G1906">
            <v>984.72</v>
          </cell>
        </row>
        <row r="1907">
          <cell r="B1907" t="str">
            <v>COMPOSIÇÃO</v>
          </cell>
          <cell r="C1907" t="str">
            <v>9m X 300kg</v>
          </cell>
        </row>
        <row r="1908">
          <cell r="B1908" t="str">
            <v>UNIDADE</v>
          </cell>
          <cell r="C1908" t="str">
            <v>un</v>
          </cell>
        </row>
        <row r="1909">
          <cell r="B1909" t="str">
            <v>CÓDIGO</v>
          </cell>
          <cell r="C1909" t="str">
            <v>18.b</v>
          </cell>
        </row>
        <row r="1910">
          <cell r="B1910" t="str">
            <v>AUTOR</v>
          </cell>
        </row>
        <row r="1911">
          <cell r="B1911" t="str">
            <v>ULT ATUAL</v>
          </cell>
          <cell r="C1911" t="str">
            <v>18/06/2015 (SINAPI) E 11/2014 (PREFEITURA)</v>
          </cell>
        </row>
        <row r="1912">
          <cell r="B1912" t="str">
            <v>TABELA</v>
          </cell>
          <cell r="C1912" t="str">
            <v>SINAPI MAI/15 (DESONERADA)/PREFEITURA DE MARANGUAPE</v>
          </cell>
        </row>
        <row r="1914">
          <cell r="B1914" t="str">
            <v>Código</v>
          </cell>
          <cell r="C1914" t="str">
            <v>Descrição</v>
          </cell>
          <cell r="D1914" t="str">
            <v>Unidade</v>
          </cell>
          <cell r="E1914" t="str">
            <v>Coeficiente</v>
          </cell>
          <cell r="F1914" t="str">
            <v>Preço</v>
          </cell>
          <cell r="G1914" t="str">
            <v>Total</v>
          </cell>
        </row>
        <row r="1915">
          <cell r="B1915" t="str">
            <v>MAO DE OBRA</v>
          </cell>
        </row>
        <row r="1916">
          <cell r="B1916" t="str">
            <v>COMPOSIÇÃO PMM-003</v>
          </cell>
          <cell r="C1916" t="str">
            <v>Auxiliar de Eletricista com encargos complementares</v>
          </cell>
          <cell r="D1916" t="str">
            <v>h</v>
          </cell>
          <cell r="E1916">
            <v>1.4</v>
          </cell>
          <cell r="F1916">
            <v>12.149999999999999</v>
          </cell>
          <cell r="G1916">
            <v>17.01</v>
          </cell>
        </row>
        <row r="1917">
          <cell r="B1917" t="str">
            <v>COMPOSIÇÃO PMM-004</v>
          </cell>
          <cell r="C1917" t="str">
            <v>Eletricista com encargos complementares</v>
          </cell>
          <cell r="D1917" t="str">
            <v>h</v>
          </cell>
          <cell r="E1917">
            <v>2.1</v>
          </cell>
          <cell r="F1917">
            <v>15.620000000000001</v>
          </cell>
          <cell r="G1917">
            <v>32.8</v>
          </cell>
        </row>
        <row r="1919">
          <cell r="B1919" t="str">
            <v>TOTAL MAO DE OBRA R$</v>
          </cell>
          <cell r="G1919">
            <v>49.81</v>
          </cell>
        </row>
        <row r="1920">
          <cell r="B1920" t="str">
            <v>MATERIAIS</v>
          </cell>
        </row>
        <row r="1921">
          <cell r="B1921" t="str">
            <v>COT0030</v>
          </cell>
          <cell r="C1921" t="str">
            <v>POSTE CONCRETO DT 9MX300KG    </v>
          </cell>
          <cell r="D1921" t="str">
            <v>UN</v>
          </cell>
          <cell r="E1921">
            <v>1</v>
          </cell>
          <cell r="F1921">
            <v>860.74</v>
          </cell>
          <cell r="G1921">
            <v>860.74</v>
          </cell>
        </row>
        <row r="1923">
          <cell r="B1923" t="str">
            <v>TOTAL MATERIAIS R$</v>
          </cell>
          <cell r="G1923">
            <v>860.74</v>
          </cell>
        </row>
        <row r="1924">
          <cell r="B1924" t="str">
            <v>EQUIPAMENTOS (CUSTO HORÁRIO)</v>
          </cell>
        </row>
        <row r="1925">
          <cell r="B1925" t="str">
            <v>i0705</v>
          </cell>
          <cell r="C1925" t="str">
            <v>CAMINHÃO COMERC. EQUIP. C/GUINDASTE (CHP)</v>
          </cell>
          <cell r="D1925" t="str">
            <v>H</v>
          </cell>
          <cell r="E1925">
            <v>0.7</v>
          </cell>
          <cell r="F1925">
            <v>105.96</v>
          </cell>
          <cell r="G1925">
            <v>74.17</v>
          </cell>
        </row>
        <row r="1926">
          <cell r="B1926" t="str">
            <v>TOTAL EQUIPAMENTOS (CUSTO HORÁRIO) R$</v>
          </cell>
          <cell r="G1926">
            <v>74.17</v>
          </cell>
        </row>
        <row r="1927">
          <cell r="B1927" t="str">
            <v>SERVIÇOS</v>
          </cell>
        </row>
        <row r="1931">
          <cell r="B1931" t="str">
            <v>TOTAL SERVIÇOS R$</v>
          </cell>
          <cell r="G1931">
            <v>0</v>
          </cell>
        </row>
        <row r="1933">
          <cell r="F1933" t="str">
            <v>TOTAL SIMPLES R$</v>
          </cell>
          <cell r="G1933">
            <v>984.7199999999999</v>
          </cell>
        </row>
        <row r="1934">
          <cell r="B1934" t="str">
            <v>  OBS.: 1) ENCARGOS SOCIAIS DA MÃO DE OBRA HORISTA JÁ INCLUSO NO SEU  VALOR;</v>
          </cell>
          <cell r="F1934" t="str">
            <v>BDI R$</v>
          </cell>
          <cell r="G1934">
            <v>246.18</v>
          </cell>
        </row>
        <row r="1935">
          <cell r="F1935" t="str">
            <v>TOTAL GERAL C/ BDI R$</v>
          </cell>
          <cell r="G1935">
            <v>1230.9</v>
          </cell>
        </row>
        <row r="1936">
          <cell r="F1936" t="str">
            <v>TOTAL GERAL S/ BDI R$</v>
          </cell>
          <cell r="G1936">
            <v>984.72</v>
          </cell>
        </row>
        <row r="1938">
          <cell r="A1938" t="str">
            <v>18.c</v>
          </cell>
          <cell r="C1938" t="str">
            <v>14m X 600kg</v>
          </cell>
          <cell r="D1938" t="str">
            <v>un</v>
          </cell>
          <cell r="G1938">
            <v>2938.632</v>
          </cell>
        </row>
        <row r="1939">
          <cell r="B1939" t="str">
            <v>COMPOSIÇÃO</v>
          </cell>
          <cell r="C1939" t="str">
            <v>14m X 600kg</v>
          </cell>
        </row>
        <row r="1940">
          <cell r="B1940" t="str">
            <v>UNIDADE</v>
          </cell>
          <cell r="C1940" t="str">
            <v>un</v>
          </cell>
        </row>
        <row r="1941">
          <cell r="B1941" t="str">
            <v>CÓDIGO</v>
          </cell>
          <cell r="C1941" t="str">
            <v>18.c</v>
          </cell>
        </row>
        <row r="1942">
          <cell r="B1942" t="str">
            <v>AUTOR</v>
          </cell>
        </row>
        <row r="1943">
          <cell r="B1943" t="str">
            <v>ULT ATUAL</v>
          </cell>
          <cell r="C1943" t="str">
            <v>18/06/2015 (SINAPI) E 11/2014 (PREFEITURA)</v>
          </cell>
        </row>
        <row r="1944">
          <cell r="B1944" t="str">
            <v>TABELA</v>
          </cell>
          <cell r="C1944" t="str">
            <v>SINAPI MAI/15 (DESONERADA)/PREFEITURA DE MARANGUAPE</v>
          </cell>
        </row>
        <row r="1946">
          <cell r="B1946" t="str">
            <v>Código</v>
          </cell>
          <cell r="C1946" t="str">
            <v>Descrição</v>
          </cell>
          <cell r="D1946" t="str">
            <v>Unidade</v>
          </cell>
          <cell r="E1946" t="str">
            <v>Coeficiente</v>
          </cell>
          <cell r="F1946" t="str">
            <v>Preço</v>
          </cell>
          <cell r="G1946" t="str">
            <v>Total</v>
          </cell>
        </row>
        <row r="1947">
          <cell r="B1947" t="str">
            <v>MAO DE OBRA</v>
          </cell>
        </row>
        <row r="1948">
          <cell r="B1948" t="str">
            <v>COMPOSIÇÃO PMM-003</v>
          </cell>
          <cell r="C1948" t="str">
            <v>Auxiliar de Eletricista com encargos complementares</v>
          </cell>
          <cell r="D1948" t="str">
            <v>h</v>
          </cell>
          <cell r="E1948">
            <v>2.17</v>
          </cell>
          <cell r="F1948">
            <v>12.149999999999999</v>
          </cell>
          <cell r="G1948">
            <v>26.37</v>
          </cell>
        </row>
        <row r="1949">
          <cell r="B1949" t="str">
            <v>COMPOSIÇÃO PMM-004</v>
          </cell>
          <cell r="C1949" t="str">
            <v>Eletricista com encargos complementares</v>
          </cell>
          <cell r="D1949" t="str">
            <v>h</v>
          </cell>
          <cell r="E1949">
            <v>3.25</v>
          </cell>
          <cell r="F1949">
            <v>15.620000000000001</v>
          </cell>
          <cell r="G1949">
            <v>50.77</v>
          </cell>
        </row>
        <row r="1951">
          <cell r="B1951" t="str">
            <v>TOTAL MAO DE OBRA R$</v>
          </cell>
          <cell r="G1951">
            <v>77.14</v>
          </cell>
        </row>
        <row r="1952">
          <cell r="B1952" t="str">
            <v>MATERIAIS</v>
          </cell>
        </row>
        <row r="1953">
          <cell r="B1953" t="str">
            <v>COT0028</v>
          </cell>
          <cell r="C1953" t="str">
            <v>POSTE CONCRETO DT 14MX600KG</v>
          </cell>
          <cell r="D1953" t="str">
            <v>UN</v>
          </cell>
          <cell r="E1953">
            <v>1</v>
          </cell>
          <cell r="F1953">
            <v>2747.05</v>
          </cell>
          <cell r="G1953">
            <v>2747.05</v>
          </cell>
        </row>
        <row r="1955">
          <cell r="B1955" t="str">
            <v>TOTAL MATERIAIS R$</v>
          </cell>
          <cell r="G1955">
            <v>2747.05</v>
          </cell>
        </row>
        <row r="1956">
          <cell r="B1956" t="str">
            <v>EQUIPAMENTOS (CUSTO HORÁRIO)</v>
          </cell>
        </row>
        <row r="1957">
          <cell r="B1957" t="str">
            <v>i0705</v>
          </cell>
          <cell r="C1957" t="str">
            <v>CAMINHÃO COMERC. EQUIP. C/GUINDASTE (CHP)</v>
          </cell>
          <cell r="D1957" t="str">
            <v>H</v>
          </cell>
          <cell r="E1957">
            <v>1.08</v>
          </cell>
          <cell r="F1957">
            <v>105.96</v>
          </cell>
          <cell r="G1957">
            <v>114.44</v>
          </cell>
        </row>
        <row r="1958">
          <cell r="B1958" t="str">
            <v>TOTAL EQUIPAMENTOS (CUSTO HORÁRIO) R$</v>
          </cell>
          <cell r="G1958">
            <v>114.44</v>
          </cell>
        </row>
        <row r="1959">
          <cell r="B1959" t="str">
            <v>SERVIÇOS</v>
          </cell>
        </row>
        <row r="1963">
          <cell r="B1963" t="str">
            <v>TOTAL SERVIÇOS R$</v>
          </cell>
          <cell r="G1963">
            <v>0</v>
          </cell>
        </row>
        <row r="1965">
          <cell r="F1965" t="str">
            <v>TOTAL SIMPLES R$</v>
          </cell>
          <cell r="G1965">
            <v>2938.63</v>
          </cell>
        </row>
        <row r="1966">
          <cell r="B1966" t="str">
            <v>  OBS.: 1) ENCARGOS SOCIAIS DA MÃO DE OBRA HORISTA JÁ INCLUSO NO SEU  VALOR;</v>
          </cell>
          <cell r="F1966" t="str">
            <v>BDI R$</v>
          </cell>
          <cell r="G1966">
            <v>734.66</v>
          </cell>
        </row>
        <row r="1967">
          <cell r="F1967" t="str">
            <v>TOTAL GERAL C/ BDI R$</v>
          </cell>
          <cell r="G1967">
            <v>3673.29</v>
          </cell>
        </row>
        <row r="1968">
          <cell r="F1968" t="str">
            <v>TOTAL GERAL S/ BDI R$</v>
          </cell>
          <cell r="G1968">
            <v>2938.632</v>
          </cell>
        </row>
        <row r="1970">
          <cell r="A1970" t="str">
            <v>19.a</v>
          </cell>
          <cell r="C1970" t="str">
            <v>Até 5m reto sem flange (engastado no pico)</v>
          </cell>
          <cell r="D1970" t="str">
            <v>un</v>
          </cell>
          <cell r="G1970">
            <v>550.12</v>
          </cell>
        </row>
        <row r="1971">
          <cell r="B1971" t="str">
            <v>COMPOSIÇÃO</v>
          </cell>
          <cell r="C1971" t="str">
            <v>Até 5m reto sem flange (engastado no pico)</v>
          </cell>
        </row>
        <row r="1972">
          <cell r="B1972" t="str">
            <v>UNIDADE</v>
          </cell>
          <cell r="C1972" t="str">
            <v>un</v>
          </cell>
        </row>
        <row r="1973">
          <cell r="B1973" t="str">
            <v>CÓDIGO</v>
          </cell>
          <cell r="C1973" t="str">
            <v>19.a</v>
          </cell>
        </row>
        <row r="1974">
          <cell r="B1974" t="str">
            <v>AUTOR</v>
          </cell>
        </row>
        <row r="1975">
          <cell r="B1975" t="str">
            <v>ULT ATUAL</v>
          </cell>
          <cell r="C1975" t="str">
            <v>18/06/2015 (SINAPI) E 11/2014 (PREFEITURA)</v>
          </cell>
        </row>
        <row r="1976">
          <cell r="B1976" t="str">
            <v>TABELA</v>
          </cell>
          <cell r="C1976" t="str">
            <v>SINAPI MAI/15 (DESONERADA)/PREFEITURA DE MARANGUAPE</v>
          </cell>
        </row>
        <row r="1978">
          <cell r="B1978" t="str">
            <v>Código</v>
          </cell>
          <cell r="C1978" t="str">
            <v>Descrição</v>
          </cell>
          <cell r="D1978" t="str">
            <v>Unidade</v>
          </cell>
          <cell r="E1978" t="str">
            <v>Coeficiente</v>
          </cell>
          <cell r="F1978" t="str">
            <v>Preço</v>
          </cell>
          <cell r="G1978" t="str">
            <v>Total</v>
          </cell>
        </row>
        <row r="1979">
          <cell r="B1979" t="str">
            <v>MAO DE OBRA</v>
          </cell>
        </row>
        <row r="1980">
          <cell r="B1980" t="str">
            <v>COMPOSIÇÃO PMM-003</v>
          </cell>
          <cell r="C1980" t="str">
            <v>Auxiliar de Eletricista com encargos complementares</v>
          </cell>
          <cell r="D1980" t="str">
            <v>h</v>
          </cell>
          <cell r="E1980">
            <v>0.64</v>
          </cell>
          <cell r="F1980">
            <v>12.149999999999999</v>
          </cell>
          <cell r="G1980">
            <v>7.78</v>
          </cell>
        </row>
        <row r="1981">
          <cell r="B1981" t="str">
            <v>COMPOSIÇÃO PMM-004</v>
          </cell>
          <cell r="C1981" t="str">
            <v>Eletricista com encargos complementares</v>
          </cell>
          <cell r="D1981" t="str">
            <v>h</v>
          </cell>
          <cell r="E1981">
            <v>1.28</v>
          </cell>
          <cell r="F1981">
            <v>15.620000000000001</v>
          </cell>
          <cell r="G1981">
            <v>19.99</v>
          </cell>
        </row>
        <row r="1983">
          <cell r="B1983" t="str">
            <v>TOTAL MAO DE OBRA R$</v>
          </cell>
          <cell r="G1983">
            <v>27.77</v>
          </cell>
        </row>
        <row r="1984">
          <cell r="B1984" t="str">
            <v>MATERIAIS</v>
          </cell>
        </row>
        <row r="1985">
          <cell r="B1985" t="str">
            <v>COT0035</v>
          </cell>
          <cell r="C1985" t="str">
            <v>POSTE TELEC RETO 5M ENGAST</v>
          </cell>
          <cell r="D1985" t="str">
            <v>UN</v>
          </cell>
          <cell r="E1985">
            <v>1</v>
          </cell>
          <cell r="F1985">
            <v>454.54</v>
          </cell>
          <cell r="G1985">
            <v>454.54</v>
          </cell>
        </row>
        <row r="1987">
          <cell r="B1987" t="str">
            <v>TOTAL MATERIAIS R$</v>
          </cell>
          <cell r="G1987">
            <v>454.54</v>
          </cell>
        </row>
        <row r="1988">
          <cell r="B1988" t="str">
            <v>EQUIPAMENTOS (CUSTO HORÁRIO)</v>
          </cell>
        </row>
        <row r="1989">
          <cell r="B1989" t="str">
            <v>i0705</v>
          </cell>
          <cell r="C1989" t="str">
            <v>CAMINHÃO COMERC. EQUIP. C/GUINDASTE (CHP)</v>
          </cell>
          <cell r="D1989" t="str">
            <v>H</v>
          </cell>
          <cell r="E1989">
            <v>0.64</v>
          </cell>
          <cell r="F1989">
            <v>105.96</v>
          </cell>
          <cell r="G1989">
            <v>67.81</v>
          </cell>
        </row>
        <row r="1990">
          <cell r="B1990" t="str">
            <v>TOTAL EQUIPAMENTOS (CUSTO HORÁRIO) R$</v>
          </cell>
          <cell r="G1990">
            <v>67.81</v>
          </cell>
        </row>
        <row r="1991">
          <cell r="B1991" t="str">
            <v>SERVIÇOS</v>
          </cell>
        </row>
        <row r="1995">
          <cell r="B1995" t="str">
            <v>TOTAL SERVIÇOS R$</v>
          </cell>
          <cell r="G1995">
            <v>0</v>
          </cell>
        </row>
        <row r="1997">
          <cell r="F1997" t="str">
            <v>TOTAL SIMPLES R$</v>
          </cell>
          <cell r="G1997">
            <v>550.12</v>
          </cell>
        </row>
        <row r="1998">
          <cell r="B1998" t="str">
            <v>  OBS.: 1) ENCARGOS SOCIAIS DA MÃO DE OBRA HORISTA JÁ INCLUSO NO SEU  VALOR;</v>
          </cell>
          <cell r="F1998" t="str">
            <v>BDI R$</v>
          </cell>
          <cell r="G1998">
            <v>137.53</v>
          </cell>
        </row>
        <row r="1999">
          <cell r="F1999" t="str">
            <v>TOTAL GERAL C/ BDI R$</v>
          </cell>
          <cell r="G1999">
            <v>687.65</v>
          </cell>
        </row>
        <row r="2000">
          <cell r="F2000" t="str">
            <v>TOTAL GERAL S/ BDI R$</v>
          </cell>
          <cell r="G2000">
            <v>550.12</v>
          </cell>
        </row>
        <row r="2002">
          <cell r="A2002" t="str">
            <v>19.b</v>
          </cell>
          <cell r="C2002" t="str">
            <v>Até 6m reto sem flange (engastado no pico)</v>
          </cell>
          <cell r="D2002" t="str">
            <v>un</v>
          </cell>
          <cell r="G2002">
            <v>636.512</v>
          </cell>
        </row>
        <row r="2003">
          <cell r="B2003" t="str">
            <v>COMPOSIÇÃO</v>
          </cell>
          <cell r="C2003" t="str">
            <v>Até 6m reto sem flange (engastado no pico)</v>
          </cell>
        </row>
        <row r="2004">
          <cell r="B2004" t="str">
            <v>UNIDADE</v>
          </cell>
          <cell r="C2004" t="str">
            <v>un</v>
          </cell>
        </row>
        <row r="2005">
          <cell r="B2005" t="str">
            <v>CÓDIGO</v>
          </cell>
          <cell r="C2005" t="str">
            <v>19.b</v>
          </cell>
        </row>
        <row r="2006">
          <cell r="B2006" t="str">
            <v>AUTOR</v>
          </cell>
        </row>
        <row r="2007">
          <cell r="B2007" t="str">
            <v>ULT ATUAL</v>
          </cell>
          <cell r="C2007" t="str">
            <v>18/06/2015 (SINAPI) E 11/2014 (PREFEITURA)</v>
          </cell>
        </row>
        <row r="2008">
          <cell r="B2008" t="str">
            <v>TABELA</v>
          </cell>
          <cell r="C2008" t="str">
            <v>SINAPI MAI/15 (DESONERADA)/PREFEITURA DE MARANGUAPE</v>
          </cell>
        </row>
        <row r="2010">
          <cell r="B2010" t="str">
            <v>Código</v>
          </cell>
          <cell r="C2010" t="str">
            <v>Descrição</v>
          </cell>
          <cell r="D2010" t="str">
            <v>Unidade</v>
          </cell>
          <cell r="E2010" t="str">
            <v>Coeficiente</v>
          </cell>
          <cell r="F2010" t="str">
            <v>Preço</v>
          </cell>
          <cell r="G2010" t="str">
            <v>Total</v>
          </cell>
        </row>
        <row r="2011">
          <cell r="B2011" t="str">
            <v>MAO DE OBRA</v>
          </cell>
        </row>
        <row r="2012">
          <cell r="B2012" t="str">
            <v>COMPOSIÇÃO PMM-003</v>
          </cell>
          <cell r="C2012" t="str">
            <v>Auxiliar de Eletricista com encargos complementares</v>
          </cell>
          <cell r="D2012" t="str">
            <v>h</v>
          </cell>
          <cell r="E2012">
            <v>0.64</v>
          </cell>
          <cell r="F2012">
            <v>12.149999999999999</v>
          </cell>
          <cell r="G2012">
            <v>7.78</v>
          </cell>
        </row>
        <row r="2013">
          <cell r="B2013" t="str">
            <v>COMPOSIÇÃO PMM-004</v>
          </cell>
          <cell r="C2013" t="str">
            <v>Eletricista com encargos complementares</v>
          </cell>
          <cell r="D2013" t="str">
            <v>h</v>
          </cell>
          <cell r="E2013">
            <v>1.28</v>
          </cell>
          <cell r="F2013">
            <v>15.620000000000001</v>
          </cell>
          <cell r="G2013">
            <v>19.99</v>
          </cell>
        </row>
        <row r="2015">
          <cell r="B2015" t="str">
            <v>TOTAL MAO DE OBRA R$</v>
          </cell>
          <cell r="G2015">
            <v>27.77</v>
          </cell>
        </row>
        <row r="2016">
          <cell r="B2016" t="str">
            <v>MATERIAIS</v>
          </cell>
        </row>
        <row r="2017">
          <cell r="B2017" t="str">
            <v>COT0036</v>
          </cell>
          <cell r="C2017" t="str">
            <v>POSTE TELEC RETO 6M ENGAST</v>
          </cell>
          <cell r="D2017" t="str">
            <v>UN</v>
          </cell>
          <cell r="E2017">
            <v>1</v>
          </cell>
          <cell r="F2017">
            <v>540.93</v>
          </cell>
          <cell r="G2017">
            <v>540.93</v>
          </cell>
        </row>
        <row r="2019">
          <cell r="B2019" t="str">
            <v>TOTAL MATERIAIS R$</v>
          </cell>
          <cell r="G2019">
            <v>540.93</v>
          </cell>
        </row>
        <row r="2020">
          <cell r="B2020" t="str">
            <v>EQUIPAMENTOS (CUSTO HORÁRIO)</v>
          </cell>
        </row>
        <row r="2021">
          <cell r="B2021" t="str">
            <v>i0705</v>
          </cell>
          <cell r="C2021" t="str">
            <v>CAMINHÃO COMERC. EQUIP. C/GUINDASTE (CHP)</v>
          </cell>
          <cell r="D2021" t="str">
            <v>H</v>
          </cell>
          <cell r="E2021">
            <v>0.64</v>
          </cell>
          <cell r="F2021">
            <v>105.96</v>
          </cell>
          <cell r="G2021">
            <v>67.81</v>
          </cell>
        </row>
        <row r="2022">
          <cell r="B2022" t="str">
            <v>TOTAL EQUIPAMENTOS (CUSTO HORÁRIO) R$</v>
          </cell>
          <cell r="G2022">
            <v>67.81</v>
          </cell>
        </row>
        <row r="2023">
          <cell r="B2023" t="str">
            <v>SERVIÇOS</v>
          </cell>
        </row>
        <row r="2027">
          <cell r="B2027" t="str">
            <v>TOTAL SERVIÇOS R$</v>
          </cell>
          <cell r="G2027">
            <v>0</v>
          </cell>
        </row>
        <row r="2029">
          <cell r="F2029" t="str">
            <v>TOTAL SIMPLES R$</v>
          </cell>
          <cell r="G2029">
            <v>636.51</v>
          </cell>
        </row>
        <row r="2030">
          <cell r="B2030" t="str">
            <v>  OBS.: 1) ENCARGOS SOCIAIS DA MÃO DE OBRA HORISTA JÁ INCLUSO NO SEU  VALOR;</v>
          </cell>
          <cell r="F2030" t="str">
            <v>BDI R$</v>
          </cell>
          <cell r="G2030">
            <v>159.13</v>
          </cell>
        </row>
        <row r="2031">
          <cell r="F2031" t="str">
            <v>TOTAL GERAL C/ BDI R$</v>
          </cell>
          <cell r="G2031">
            <v>795.64</v>
          </cell>
        </row>
        <row r="2032">
          <cell r="F2032" t="str">
            <v>TOTAL GERAL S/ BDI R$</v>
          </cell>
          <cell r="G2032">
            <v>636.512</v>
          </cell>
        </row>
        <row r="2034">
          <cell r="A2034" t="str">
            <v>19.c</v>
          </cell>
          <cell r="C2034" t="str">
            <v>Até 7m reto sem flange (engastado no pico)</v>
          </cell>
          <cell r="D2034" t="str">
            <v>un</v>
          </cell>
          <cell r="G2034">
            <v>691.36</v>
          </cell>
        </row>
        <row r="2035">
          <cell r="B2035" t="str">
            <v>COMPOSIÇÃO</v>
          </cell>
          <cell r="C2035" t="str">
            <v>Até 7m reto sem flange (engastado no pico)</v>
          </cell>
        </row>
        <row r="2036">
          <cell r="B2036" t="str">
            <v>UNIDADE</v>
          </cell>
          <cell r="C2036" t="str">
            <v>un</v>
          </cell>
        </row>
        <row r="2037">
          <cell r="B2037" t="str">
            <v>CÓDIGO</v>
          </cell>
          <cell r="C2037" t="str">
            <v>19.c</v>
          </cell>
        </row>
        <row r="2038">
          <cell r="B2038" t="str">
            <v>AUTOR</v>
          </cell>
        </row>
        <row r="2039">
          <cell r="B2039" t="str">
            <v>ULT ATUAL</v>
          </cell>
          <cell r="C2039" t="str">
            <v>18/06/2015 (SINAPI) E 11/2014 (PREFEITURA)</v>
          </cell>
        </row>
        <row r="2040">
          <cell r="B2040" t="str">
            <v>TABELA</v>
          </cell>
          <cell r="C2040" t="str">
            <v>SINAPI MAI/15 (DESONERADA)/PREFEITURA DE MARANGUAPE</v>
          </cell>
        </row>
        <row r="2042">
          <cell r="B2042" t="str">
            <v>Código</v>
          </cell>
          <cell r="C2042" t="str">
            <v>Descrição</v>
          </cell>
          <cell r="D2042" t="str">
            <v>Unidade</v>
          </cell>
          <cell r="E2042" t="str">
            <v>Coeficiente</v>
          </cell>
          <cell r="F2042" t="str">
            <v>Preço</v>
          </cell>
          <cell r="G2042" t="str">
            <v>Total</v>
          </cell>
        </row>
        <row r="2043">
          <cell r="B2043" t="str">
            <v>MAO DE OBRA</v>
          </cell>
        </row>
        <row r="2044">
          <cell r="B2044" t="str">
            <v>COMPOSIÇÃO PMM-003</v>
          </cell>
          <cell r="C2044" t="str">
            <v>Auxiliar de Eletricista com encargos complementares</v>
          </cell>
          <cell r="D2044" t="str">
            <v>h</v>
          </cell>
          <cell r="E2044">
            <v>0.64</v>
          </cell>
          <cell r="F2044">
            <v>12.149999999999999</v>
          </cell>
          <cell r="G2044">
            <v>7.78</v>
          </cell>
        </row>
        <row r="2045">
          <cell r="B2045" t="str">
            <v>COMPOSIÇÃO PMM-004</v>
          </cell>
          <cell r="C2045" t="str">
            <v>Eletricista com encargos complementares</v>
          </cell>
          <cell r="D2045" t="str">
            <v>h</v>
          </cell>
          <cell r="E2045">
            <v>1.28</v>
          </cell>
          <cell r="F2045">
            <v>15.620000000000001</v>
          </cell>
          <cell r="G2045">
            <v>19.99</v>
          </cell>
        </row>
        <row r="2047">
          <cell r="B2047" t="str">
            <v>TOTAL MAO DE OBRA R$</v>
          </cell>
          <cell r="G2047">
            <v>27.77</v>
          </cell>
        </row>
        <row r="2048">
          <cell r="B2048" t="str">
            <v>MATERIAIS</v>
          </cell>
        </row>
        <row r="2049">
          <cell r="B2049" t="str">
            <v>COT0037</v>
          </cell>
          <cell r="C2049" t="str">
            <v>POSTE TELEC RETO 7M ENGAST BA </v>
          </cell>
          <cell r="D2049" t="str">
            <v>UN</v>
          </cell>
          <cell r="E2049">
            <v>1</v>
          </cell>
          <cell r="F2049">
            <v>595.78</v>
          </cell>
          <cell r="G2049">
            <v>595.78</v>
          </cell>
        </row>
        <row r="2051">
          <cell r="B2051" t="str">
            <v>TOTAL MATERIAIS R$</v>
          </cell>
          <cell r="G2051">
            <v>595.78</v>
          </cell>
        </row>
        <row r="2052">
          <cell r="B2052" t="str">
            <v>EQUIPAMENTOS (CUSTO HORÁRIO)</v>
          </cell>
        </row>
        <row r="2053">
          <cell r="B2053" t="str">
            <v>i0705</v>
          </cell>
          <cell r="C2053" t="str">
            <v>CAMINHÃO COMERC. EQUIP. C/GUINDASTE (CHP)</v>
          </cell>
          <cell r="D2053" t="str">
            <v>H</v>
          </cell>
          <cell r="E2053">
            <v>0.64</v>
          </cell>
          <cell r="F2053">
            <v>105.96</v>
          </cell>
          <cell r="G2053">
            <v>67.81</v>
          </cell>
        </row>
        <row r="2054">
          <cell r="B2054" t="str">
            <v>TOTAL EQUIPAMENTOS (CUSTO HORÁRIO) R$</v>
          </cell>
          <cell r="G2054">
            <v>67.81</v>
          </cell>
        </row>
        <row r="2055">
          <cell r="B2055" t="str">
            <v>SERVIÇOS</v>
          </cell>
        </row>
        <row r="2059">
          <cell r="B2059" t="str">
            <v>TOTAL SERVIÇOS R$</v>
          </cell>
          <cell r="G2059">
            <v>0</v>
          </cell>
        </row>
        <row r="2061">
          <cell r="F2061" t="str">
            <v>TOTAL SIMPLES R$</v>
          </cell>
          <cell r="G2061">
            <v>691.3599999999999</v>
          </cell>
        </row>
        <row r="2062">
          <cell r="B2062" t="str">
            <v>  OBS.: 1) ENCARGOS SOCIAIS DA MÃO DE OBRA HORISTA JÁ INCLUSO NO SEU  VALOR;</v>
          </cell>
          <cell r="F2062" t="str">
            <v>BDI R$</v>
          </cell>
          <cell r="G2062">
            <v>172.84</v>
          </cell>
        </row>
        <row r="2063">
          <cell r="F2063" t="str">
            <v>TOTAL GERAL C/ BDI R$</v>
          </cell>
          <cell r="G2063">
            <v>864.2</v>
          </cell>
        </row>
        <row r="2064">
          <cell r="F2064" t="str">
            <v>TOTAL GERAL S/ BDI R$</v>
          </cell>
          <cell r="G2064">
            <v>691.36</v>
          </cell>
        </row>
        <row r="2066">
          <cell r="A2066" t="str">
            <v>20.a</v>
          </cell>
          <cell r="C2066" t="str">
            <v>250W - a Vapor metálico</v>
          </cell>
          <cell r="D2066" t="str">
            <v>un</v>
          </cell>
          <cell r="G2066">
            <v>451.14399999999995</v>
          </cell>
        </row>
        <row r="2067">
          <cell r="B2067" t="str">
            <v>COMPOSIÇÃO</v>
          </cell>
          <cell r="C2067" t="str">
            <v>250W - a Vapor metálico</v>
          </cell>
        </row>
        <row r="2068">
          <cell r="B2068" t="str">
            <v>UNIDADE</v>
          </cell>
          <cell r="C2068" t="str">
            <v>un</v>
          </cell>
        </row>
        <row r="2069">
          <cell r="B2069" t="str">
            <v>CÓDIGO</v>
          </cell>
          <cell r="C2069" t="str">
            <v>20.a</v>
          </cell>
        </row>
        <row r="2070">
          <cell r="B2070" t="str">
            <v>AUTOR</v>
          </cell>
        </row>
        <row r="2071">
          <cell r="B2071" t="str">
            <v>ULT ATUAL</v>
          </cell>
          <cell r="C2071" t="str">
            <v>18/06/2015 (SINAPI) E 11/2014 (PREFEITURA)</v>
          </cell>
        </row>
        <row r="2072">
          <cell r="B2072" t="str">
            <v>TABELA</v>
          </cell>
          <cell r="C2072" t="str">
            <v>SINAPI MAI/15 (DESONERADA)/PREFEITURA DE MARANGUAPE</v>
          </cell>
        </row>
        <row r="2074">
          <cell r="B2074" t="str">
            <v>Código</v>
          </cell>
          <cell r="C2074" t="str">
            <v>Descrição</v>
          </cell>
          <cell r="D2074" t="str">
            <v>Unidade</v>
          </cell>
          <cell r="E2074" t="str">
            <v>Coeficiente</v>
          </cell>
          <cell r="F2074" t="str">
            <v>Preço</v>
          </cell>
          <cell r="G2074" t="str">
            <v>Total</v>
          </cell>
        </row>
        <row r="2075">
          <cell r="B2075" t="str">
            <v>MAO DE OBRA</v>
          </cell>
        </row>
        <row r="2076">
          <cell r="B2076" t="str">
            <v>COMPOSIÇÃO PMM-003</v>
          </cell>
          <cell r="C2076" t="str">
            <v>Auxiliar de Eletricista com encargos complementares</v>
          </cell>
          <cell r="D2076" t="str">
            <v>h</v>
          </cell>
          <cell r="E2076">
            <v>0.75</v>
          </cell>
          <cell r="F2076">
            <v>12.149999999999999</v>
          </cell>
          <cell r="G2076">
            <v>9.11</v>
          </cell>
        </row>
        <row r="2077">
          <cell r="B2077" t="str">
            <v>COMPOSIÇÃO PMM-004</v>
          </cell>
          <cell r="C2077" t="str">
            <v>Eletricista com encargos complementares</v>
          </cell>
          <cell r="D2077" t="str">
            <v>h</v>
          </cell>
          <cell r="E2077">
            <v>0.75</v>
          </cell>
          <cell r="F2077">
            <v>15.620000000000001</v>
          </cell>
          <cell r="G2077">
            <v>11.72</v>
          </cell>
        </row>
        <row r="2079">
          <cell r="B2079" t="str">
            <v>TOTAL MAO DE OBRA R$</v>
          </cell>
          <cell r="G2079">
            <v>20.83</v>
          </cell>
        </row>
        <row r="2080">
          <cell r="B2080" t="str">
            <v>MATERIAIS</v>
          </cell>
        </row>
        <row r="2081">
          <cell r="B2081" t="str">
            <v>I8438</v>
          </cell>
          <cell r="C2081" t="str">
            <v>CABO CORDPLAST (CABO PP) 3 x 2,50 mm²</v>
          </cell>
          <cell r="D2081" t="str">
            <v>MT</v>
          </cell>
          <cell r="E2081">
            <v>1</v>
          </cell>
          <cell r="F2081">
            <v>3.44</v>
          </cell>
          <cell r="G2081">
            <v>3.44</v>
          </cell>
        </row>
        <row r="2082">
          <cell r="B2082" t="str">
            <v>I0846</v>
          </cell>
          <cell r="C2082" t="str">
            <v>CONECTOR SPLIT-BOLT P/CABO 16MM2</v>
          </cell>
          <cell r="D2082" t="str">
            <v>UN</v>
          </cell>
          <cell r="E2082">
            <v>4</v>
          </cell>
          <cell r="F2082">
            <v>3.59</v>
          </cell>
          <cell r="G2082">
            <v>14.36</v>
          </cell>
        </row>
        <row r="2083">
          <cell r="B2083" t="str">
            <v>I6278</v>
          </cell>
          <cell r="C2083" t="str">
            <v>FITA AUTO FUSÃO DE 1A QUALIDADE</v>
          </cell>
          <cell r="D2083" t="str">
            <v>RL</v>
          </cell>
          <cell r="E2083">
            <v>0.05</v>
          </cell>
          <cell r="F2083">
            <v>8.15</v>
          </cell>
          <cell r="G2083">
            <v>0.41</v>
          </cell>
        </row>
        <row r="2084">
          <cell r="B2084" t="str">
            <v>I7392</v>
          </cell>
          <cell r="C2084" t="str">
            <v>FITA ISOLANTE COMUM N.º33</v>
          </cell>
          <cell r="D2084" t="str">
            <v>RL</v>
          </cell>
          <cell r="E2084">
            <v>0.05</v>
          </cell>
          <cell r="F2084">
            <v>11.2</v>
          </cell>
          <cell r="G2084">
            <v>0.56</v>
          </cell>
        </row>
        <row r="2085">
          <cell r="B2085" t="str">
            <v>I1487</v>
          </cell>
          <cell r="C2085" t="str">
            <v>LÂMPADA VAPOR METÁLICO DE 400W/220V</v>
          </cell>
          <cell r="D2085" t="str">
            <v>UN</v>
          </cell>
          <cell r="E2085">
            <v>0.05</v>
          </cell>
          <cell r="F2085">
            <v>109.6</v>
          </cell>
          <cell r="G2085">
            <v>5.48</v>
          </cell>
        </row>
        <row r="2086">
          <cell r="B2086" t="str">
            <v>I1580</v>
          </cell>
          <cell r="C2086" t="str">
            <v>PARAFUSO FRANCES 1/2''X8'' COM 2 PORCAS</v>
          </cell>
          <cell r="D2086" t="str">
            <v>CJ</v>
          </cell>
          <cell r="E2086">
            <v>1</v>
          </cell>
          <cell r="F2086">
            <v>4.85</v>
          </cell>
          <cell r="G2086">
            <v>4.85</v>
          </cell>
        </row>
        <row r="2087">
          <cell r="B2087" t="str">
            <v>I1739</v>
          </cell>
          <cell r="C2087" t="str">
            <v>PROJETOR REF. MA - 331, FAB. REEME</v>
          </cell>
          <cell r="D2087" t="str">
            <v>UN</v>
          </cell>
          <cell r="E2087">
            <v>1</v>
          </cell>
          <cell r="F2087">
            <v>165</v>
          </cell>
          <cell r="G2087">
            <v>165</v>
          </cell>
        </row>
        <row r="2088">
          <cell r="B2088" t="str">
            <v>I1778</v>
          </cell>
          <cell r="C2088" t="str">
            <v>REATOR AFP P/ LÂMP. V. METÁLICO 400W</v>
          </cell>
          <cell r="D2088" t="str">
            <v>UN</v>
          </cell>
          <cell r="E2088">
            <v>1</v>
          </cell>
          <cell r="F2088">
            <v>121.42</v>
          </cell>
          <cell r="G2088">
            <v>121.42</v>
          </cell>
        </row>
        <row r="2089">
          <cell r="B2089" t="str">
            <v>COT0050</v>
          </cell>
          <cell r="C2089" t="str">
            <v>RELÉ FOTOELETRONICO</v>
          </cell>
          <cell r="D2089" t="str">
            <v>UN</v>
          </cell>
          <cell r="E2089">
            <v>1</v>
          </cell>
          <cell r="F2089">
            <v>40.82</v>
          </cell>
          <cell r="G2089">
            <v>40.82</v>
          </cell>
        </row>
        <row r="2091">
          <cell r="B2091" t="str">
            <v>TOTAL MATERIAIS R$</v>
          </cell>
          <cell r="G2091">
            <v>356.34</v>
          </cell>
        </row>
        <row r="2092">
          <cell r="B2092" t="str">
            <v>EQUIPAMENTOS (CUSTO HORÁRIO)</v>
          </cell>
        </row>
        <row r="2093">
          <cell r="B2093" t="str">
            <v>COMPOSIÇÃO PMM-001</v>
          </cell>
          <cell r="C2093" t="str">
            <v>VEÍCULO COM UM CESTO AÉREO SIMPLES ISOLADO COM ALCANCE ATÉ 13 METROS E PORTA ESCADA, MONTADO SOBRE CAMINHÃO DE CARROCERIA (CHP)</v>
          </cell>
          <cell r="D2093" t="str">
            <v>CHP</v>
          </cell>
          <cell r="E2093">
            <v>0.75</v>
          </cell>
          <cell r="F2093">
            <v>98.63000000000001</v>
          </cell>
          <cell r="G2093">
            <v>73.97</v>
          </cell>
        </row>
        <row r="2094">
          <cell r="B2094" t="str">
            <v>TOTAL EQUIPAMENTOS (CUSTO HORÁRIO) R$</v>
          </cell>
          <cell r="G2094">
            <v>73.97</v>
          </cell>
        </row>
        <row r="2095">
          <cell r="B2095" t="str">
            <v>SERVIÇOS</v>
          </cell>
        </row>
        <row r="2099">
          <cell r="B2099" t="str">
            <v>TOTAL SERVIÇOS R$</v>
          </cell>
          <cell r="G2099">
            <v>0</v>
          </cell>
        </row>
        <row r="2101">
          <cell r="F2101" t="str">
            <v>TOTAL SIMPLES R$</v>
          </cell>
          <cell r="G2101">
            <v>451.14</v>
          </cell>
        </row>
        <row r="2102">
          <cell r="B2102" t="str">
            <v>  OBS.: 1) ENCARGOS SOCIAIS DA MÃO DE OBRA HORISTA JÁ INCLUSO NO SEU  VALOR;</v>
          </cell>
          <cell r="F2102" t="str">
            <v>BDI R$</v>
          </cell>
          <cell r="G2102">
            <v>112.79</v>
          </cell>
        </row>
        <row r="2103">
          <cell r="F2103" t="str">
            <v>TOTAL GERAL C/ BDI R$</v>
          </cell>
          <cell r="G2103">
            <v>563.93</v>
          </cell>
        </row>
        <row r="2104">
          <cell r="F2104" t="str">
            <v>TOTAL GERAL S/ BDI R$</v>
          </cell>
          <cell r="G2104">
            <v>451.14399999999995</v>
          </cell>
        </row>
        <row r="2106">
          <cell r="A2106" t="str">
            <v>20.b</v>
          </cell>
          <cell r="C2106" t="str">
            <v>400W - a Vapor metálico</v>
          </cell>
          <cell r="D2106" t="str">
            <v>un</v>
          </cell>
          <cell r="G2106">
            <v>424.128</v>
          </cell>
        </row>
        <row r="2107">
          <cell r="B2107" t="str">
            <v>COMPOSIÇÃO</v>
          </cell>
          <cell r="C2107" t="str">
            <v>400W - a Vapor metálico</v>
          </cell>
        </row>
        <row r="2108">
          <cell r="B2108" t="str">
            <v>UNIDADE</v>
          </cell>
          <cell r="C2108" t="str">
            <v>un</v>
          </cell>
        </row>
        <row r="2109">
          <cell r="B2109" t="str">
            <v>CÓDIGO</v>
          </cell>
          <cell r="C2109" t="str">
            <v>20.b</v>
          </cell>
        </row>
        <row r="2110">
          <cell r="B2110" t="str">
            <v>AUTOR</v>
          </cell>
        </row>
        <row r="2111">
          <cell r="B2111" t="str">
            <v>ULT ATUAL</v>
          </cell>
          <cell r="C2111" t="str">
            <v>18/06/2015 (SINAPI) E 11/2014 (PREFEITURA)</v>
          </cell>
        </row>
        <row r="2112">
          <cell r="B2112" t="str">
            <v>TABELA</v>
          </cell>
          <cell r="C2112" t="str">
            <v>SINAPI MAI/15 (DESONERADA)/PREFEITURA DE MARANGUAPE</v>
          </cell>
        </row>
        <row r="2114">
          <cell r="B2114" t="str">
            <v>Código</v>
          </cell>
          <cell r="C2114" t="str">
            <v>Descrição</v>
          </cell>
          <cell r="D2114" t="str">
            <v>Unidade</v>
          </cell>
          <cell r="E2114" t="str">
            <v>Coeficiente</v>
          </cell>
          <cell r="F2114" t="str">
            <v>Preço</v>
          </cell>
          <cell r="G2114" t="str">
            <v>Total</v>
          </cell>
        </row>
        <row r="2115">
          <cell r="B2115" t="str">
            <v>MAO DE OBRA</v>
          </cell>
        </row>
        <row r="2116">
          <cell r="B2116" t="str">
            <v>COMPOSIÇÃO PMM-003</v>
          </cell>
          <cell r="C2116" t="str">
            <v>Auxiliar de Eletricista com encargos complementares</v>
          </cell>
          <cell r="D2116" t="str">
            <v>h</v>
          </cell>
          <cell r="E2116">
            <v>0.75</v>
          </cell>
          <cell r="F2116">
            <v>12.149999999999999</v>
          </cell>
          <cell r="G2116">
            <v>9.11</v>
          </cell>
        </row>
        <row r="2117">
          <cell r="B2117" t="str">
            <v>COMPOSIÇÃO PMM-004</v>
          </cell>
          <cell r="C2117" t="str">
            <v>Eletricista com encargos complementares</v>
          </cell>
          <cell r="D2117" t="str">
            <v>h</v>
          </cell>
          <cell r="E2117">
            <v>0.75</v>
          </cell>
          <cell r="F2117">
            <v>15.620000000000001</v>
          </cell>
          <cell r="G2117">
            <v>11.72</v>
          </cell>
        </row>
        <row r="2119">
          <cell r="B2119" t="str">
            <v>TOTAL MAO DE OBRA R$</v>
          </cell>
          <cell r="G2119">
            <v>20.83</v>
          </cell>
        </row>
        <row r="2120">
          <cell r="B2120" t="str">
            <v>MATERIAIS</v>
          </cell>
        </row>
        <row r="2121">
          <cell r="B2121" t="str">
            <v>I8438</v>
          </cell>
          <cell r="C2121" t="str">
            <v>CABO CORDPLAST (CABO PP) 3 x 2,50 mm²</v>
          </cell>
          <cell r="D2121" t="str">
            <v>MT</v>
          </cell>
          <cell r="E2121">
            <v>1</v>
          </cell>
          <cell r="F2121">
            <v>3.44</v>
          </cell>
          <cell r="G2121">
            <v>3.44</v>
          </cell>
        </row>
        <row r="2122">
          <cell r="B2122" t="str">
            <v>I0846</v>
          </cell>
          <cell r="C2122" t="str">
            <v>CONECTOR SPLIT-BOLT P/CABO 16MM2</v>
          </cell>
          <cell r="D2122" t="str">
            <v>UN</v>
          </cell>
          <cell r="E2122">
            <v>4</v>
          </cell>
          <cell r="F2122">
            <v>3.59</v>
          </cell>
          <cell r="G2122">
            <v>14.36</v>
          </cell>
        </row>
        <row r="2123">
          <cell r="B2123" t="str">
            <v>I6278</v>
          </cell>
          <cell r="C2123" t="str">
            <v>FITA AUTO FUSÃO DE 1A QUALIDADE</v>
          </cell>
          <cell r="D2123" t="str">
            <v>RL</v>
          </cell>
          <cell r="E2123">
            <v>0.05</v>
          </cell>
          <cell r="F2123">
            <v>8.15</v>
          </cell>
          <cell r="G2123">
            <v>0.41</v>
          </cell>
        </row>
        <row r="2124">
          <cell r="B2124" t="str">
            <v>I7392</v>
          </cell>
          <cell r="C2124" t="str">
            <v>FITA ISOLANTE COMUM N.º33</v>
          </cell>
          <cell r="D2124" t="str">
            <v>RL</v>
          </cell>
          <cell r="E2124">
            <v>0.05</v>
          </cell>
          <cell r="F2124">
            <v>11.2</v>
          </cell>
          <cell r="G2124">
            <v>0.56</v>
          </cell>
        </row>
        <row r="2125">
          <cell r="B2125" t="str">
            <v>I1486</v>
          </cell>
          <cell r="C2125" t="str">
            <v>LÂMPADA VAPOR METÁLICO DE 250W/220V</v>
          </cell>
          <cell r="D2125" t="str">
            <v>UN</v>
          </cell>
          <cell r="E2125">
            <v>0.05</v>
          </cell>
          <cell r="F2125">
            <v>78.6</v>
          </cell>
          <cell r="G2125">
            <v>3.93</v>
          </cell>
        </row>
        <row r="2126">
          <cell r="B2126" t="str">
            <v>I1580</v>
          </cell>
          <cell r="C2126" t="str">
            <v>PARAFUSO FRANCES 1/2''X8'' COM 2 PORCAS</v>
          </cell>
          <cell r="D2126" t="str">
            <v>CJ</v>
          </cell>
          <cell r="E2126">
            <v>1</v>
          </cell>
          <cell r="F2126">
            <v>4.85</v>
          </cell>
          <cell r="G2126">
            <v>4.85</v>
          </cell>
        </row>
        <row r="2127">
          <cell r="B2127" t="str">
            <v>I1739</v>
          </cell>
          <cell r="C2127" t="str">
            <v>PROJETOR REF. MA - 331, FAB. REEME</v>
          </cell>
          <cell r="D2127" t="str">
            <v>UN</v>
          </cell>
          <cell r="E2127">
            <v>1</v>
          </cell>
          <cell r="F2127">
            <v>165</v>
          </cell>
          <cell r="G2127">
            <v>165</v>
          </cell>
        </row>
        <row r="2128">
          <cell r="B2128" t="str">
            <v>COT0043</v>
          </cell>
          <cell r="C2128" t="str">
            <v>REATOR AFP P/ LÂMP. V. METÁLICO 250W</v>
          </cell>
          <cell r="D2128" t="str">
            <v>UN</v>
          </cell>
          <cell r="E2128">
            <v>1</v>
          </cell>
          <cell r="F2128">
            <v>95.96</v>
          </cell>
          <cell r="G2128">
            <v>95.96</v>
          </cell>
        </row>
        <row r="2129">
          <cell r="B2129" t="str">
            <v>COT0050</v>
          </cell>
          <cell r="C2129" t="str">
            <v>RELÉ FOTOELETRONICO</v>
          </cell>
          <cell r="D2129" t="str">
            <v>UN</v>
          </cell>
          <cell r="E2129">
            <v>1</v>
          </cell>
          <cell r="F2129">
            <v>40.82</v>
          </cell>
          <cell r="G2129">
            <v>40.82</v>
          </cell>
        </row>
        <row r="2131">
          <cell r="B2131" t="str">
            <v>TOTAL MATERIAIS R$</v>
          </cell>
          <cell r="G2131">
            <v>329.33</v>
          </cell>
        </row>
        <row r="2132">
          <cell r="B2132" t="str">
            <v>EQUIPAMENTOS (CUSTO HORÁRIO)</v>
          </cell>
        </row>
        <row r="2133">
          <cell r="B2133" t="str">
            <v>COMPOSIÇÃO PMM-001</v>
          </cell>
          <cell r="C2133" t="str">
            <v>VEÍCULO COM UM CESTO AÉREO SIMPLES ISOLADO COM ALCANCE ATÉ 13 METROS E PORTA ESCADA, MONTADO SOBRE CAMINHÃO DE CARROCERIA (CHP)</v>
          </cell>
          <cell r="D2133" t="str">
            <v>CHP</v>
          </cell>
          <cell r="E2133">
            <v>0.75</v>
          </cell>
          <cell r="F2133">
            <v>98.63000000000001</v>
          </cell>
          <cell r="G2133">
            <v>73.97</v>
          </cell>
        </row>
        <row r="2134">
          <cell r="B2134" t="str">
            <v>TOTAL EQUIPAMENTOS (CUSTO HORÁRIO) R$</v>
          </cell>
          <cell r="G2134">
            <v>73.97</v>
          </cell>
        </row>
        <row r="2135">
          <cell r="B2135" t="str">
            <v>SERVIÇOS</v>
          </cell>
        </row>
        <row r="2139">
          <cell r="B2139" t="str">
            <v>TOTAL SERVIÇOS R$</v>
          </cell>
          <cell r="G2139">
            <v>0</v>
          </cell>
        </row>
        <row r="2141">
          <cell r="F2141" t="str">
            <v>TOTAL SIMPLES R$</v>
          </cell>
          <cell r="G2141">
            <v>424.13</v>
          </cell>
        </row>
        <row r="2142">
          <cell r="B2142" t="str">
            <v>  OBS.: 1) ENCARGOS SOCIAIS DA MÃO DE OBRA HORISTA JÁ INCLUSO NO SEU  VALOR;</v>
          </cell>
          <cell r="F2142" t="str">
            <v>BDI R$</v>
          </cell>
          <cell r="G2142">
            <v>106.03</v>
          </cell>
        </row>
        <row r="2143">
          <cell r="F2143" t="str">
            <v>TOTAL GERAL C/ BDI R$</v>
          </cell>
          <cell r="G2143">
            <v>530.16</v>
          </cell>
        </row>
        <row r="2144">
          <cell r="F2144" t="str">
            <v>TOTAL GERAL S/ BDI R$</v>
          </cell>
          <cell r="G2144">
            <v>424.128</v>
          </cell>
        </row>
        <row r="2146">
          <cell r="A2146" t="str">
            <v>20.c</v>
          </cell>
          <cell r="C2146" t="str">
            <v>1000W - a Vapor metálico</v>
          </cell>
          <cell r="D2146" t="str">
            <v>un</v>
          </cell>
          <cell r="G2146">
            <v>1625.52</v>
          </cell>
        </row>
        <row r="2147">
          <cell r="B2147" t="str">
            <v>COMPOSIÇÃO</v>
          </cell>
          <cell r="C2147" t="str">
            <v>1000W - a Vapor metálico</v>
          </cell>
        </row>
        <row r="2148">
          <cell r="B2148" t="str">
            <v>UNIDADE</v>
          </cell>
          <cell r="C2148" t="str">
            <v>un</v>
          </cell>
        </row>
        <row r="2149">
          <cell r="B2149" t="str">
            <v>CÓDIGO</v>
          </cell>
          <cell r="C2149" t="str">
            <v>20.c</v>
          </cell>
        </row>
        <row r="2150">
          <cell r="B2150" t="str">
            <v>AUTOR</v>
          </cell>
        </row>
        <row r="2151">
          <cell r="B2151" t="str">
            <v>ULT ATUAL</v>
          </cell>
          <cell r="C2151" t="str">
            <v>18/06/2015 (SINAPI) E 11/2014 (PREFEITURA)</v>
          </cell>
        </row>
        <row r="2152">
          <cell r="B2152" t="str">
            <v>TABELA</v>
          </cell>
          <cell r="C2152" t="str">
            <v>SINAPI MAI/15 (DESONERADA)/PREFEITURA DE MARANGUAPE</v>
          </cell>
        </row>
        <row r="2154">
          <cell r="B2154" t="str">
            <v>Código</v>
          </cell>
          <cell r="C2154" t="str">
            <v>Descrição</v>
          </cell>
          <cell r="D2154" t="str">
            <v>Unidade</v>
          </cell>
          <cell r="E2154" t="str">
            <v>Coeficiente</v>
          </cell>
          <cell r="F2154" t="str">
            <v>Preço</v>
          </cell>
          <cell r="G2154" t="str">
            <v>Total</v>
          </cell>
        </row>
        <row r="2155">
          <cell r="B2155" t="str">
            <v>MAO DE OBRA</v>
          </cell>
        </row>
        <row r="2156">
          <cell r="B2156" t="str">
            <v>COMPOSIÇÃO PMM-003</v>
          </cell>
          <cell r="C2156" t="str">
            <v>Auxiliar de Eletricista com encargos complementares</v>
          </cell>
          <cell r="D2156" t="str">
            <v>h</v>
          </cell>
          <cell r="E2156">
            <v>0.83</v>
          </cell>
          <cell r="F2156">
            <v>12.149999999999999</v>
          </cell>
          <cell r="G2156">
            <v>10.08</v>
          </cell>
        </row>
        <row r="2157">
          <cell r="B2157" t="str">
            <v>COMPOSIÇÃO PMM-004</v>
          </cell>
          <cell r="C2157" t="str">
            <v>Eletricista com encargos complementares</v>
          </cell>
          <cell r="D2157" t="str">
            <v>h</v>
          </cell>
          <cell r="E2157">
            <v>0.83</v>
          </cell>
          <cell r="F2157">
            <v>15.620000000000001</v>
          </cell>
          <cell r="G2157">
            <v>12.96</v>
          </cell>
        </row>
        <row r="2159">
          <cell r="B2159" t="str">
            <v>TOTAL MAO DE OBRA R$</v>
          </cell>
          <cell r="G2159">
            <v>23.04</v>
          </cell>
        </row>
        <row r="2160">
          <cell r="B2160" t="str">
            <v>MATERIAIS</v>
          </cell>
        </row>
        <row r="2161">
          <cell r="B2161" t="str">
            <v>I8438</v>
          </cell>
          <cell r="C2161" t="str">
            <v>CABO CORDPLAST (CABO PP) 3 x 2,50 mm²</v>
          </cell>
          <cell r="D2161" t="str">
            <v>MT</v>
          </cell>
          <cell r="E2161">
            <v>1</v>
          </cell>
          <cell r="F2161">
            <v>3.44</v>
          </cell>
          <cell r="G2161">
            <v>3.44</v>
          </cell>
        </row>
        <row r="2162">
          <cell r="B2162" t="str">
            <v>I0846</v>
          </cell>
          <cell r="C2162" t="str">
            <v>CONECTOR SPLIT-BOLT P/CABO 16MM2</v>
          </cell>
          <cell r="D2162" t="str">
            <v>UN</v>
          </cell>
          <cell r="E2162">
            <v>4</v>
          </cell>
          <cell r="F2162">
            <v>3.59</v>
          </cell>
          <cell r="G2162">
            <v>14.36</v>
          </cell>
        </row>
        <row r="2163">
          <cell r="B2163" t="str">
            <v>I6278</v>
          </cell>
          <cell r="C2163" t="str">
            <v>FITA AUTO FUSÃO DE 1A QUALIDADE</v>
          </cell>
          <cell r="D2163" t="str">
            <v>RL</v>
          </cell>
          <cell r="E2163">
            <v>0.05</v>
          </cell>
          <cell r="F2163">
            <v>8.15</v>
          </cell>
          <cell r="G2163">
            <v>0.41</v>
          </cell>
        </row>
        <row r="2164">
          <cell r="B2164" t="str">
            <v>I7392</v>
          </cell>
          <cell r="C2164" t="str">
            <v>FITA ISOLANTE COMUM N.º33</v>
          </cell>
          <cell r="D2164" t="str">
            <v>RL</v>
          </cell>
          <cell r="E2164">
            <v>0.05</v>
          </cell>
          <cell r="F2164">
            <v>11.2</v>
          </cell>
          <cell r="G2164">
            <v>0.56</v>
          </cell>
        </row>
        <row r="2165">
          <cell r="B2165" t="str">
            <v>I1483</v>
          </cell>
          <cell r="C2165" t="str">
            <v>LÂMPADA VAPOR METÁLICO DE 1000W</v>
          </cell>
          <cell r="D2165" t="str">
            <v>UN</v>
          </cell>
          <cell r="E2165">
            <v>0.05</v>
          </cell>
          <cell r="F2165">
            <v>528.05</v>
          </cell>
          <cell r="G2165">
            <v>26.4</v>
          </cell>
        </row>
        <row r="2166">
          <cell r="B2166" t="str">
            <v>I1580</v>
          </cell>
          <cell r="C2166" t="str">
            <v>PARAFUSO FRANCES 1/2''X8'' COM 2 PORCAS</v>
          </cell>
          <cell r="D2166" t="str">
            <v>CJ</v>
          </cell>
          <cell r="E2166">
            <v>1</v>
          </cell>
          <cell r="F2166">
            <v>4.85</v>
          </cell>
          <cell r="G2166">
            <v>4.85</v>
          </cell>
        </row>
        <row r="2167">
          <cell r="B2167" t="str">
            <v>COT0038</v>
          </cell>
          <cell r="C2167" t="str">
            <v>PROJETO PARA LÂMPADA DE ATÉ 1000W</v>
          </cell>
          <cell r="D2167" t="str">
            <v>UN</v>
          </cell>
          <cell r="E2167">
            <v>1</v>
          </cell>
          <cell r="F2167">
            <v>1227.01</v>
          </cell>
          <cell r="G2167">
            <v>1227.01</v>
          </cell>
        </row>
        <row r="2168">
          <cell r="B2168" t="str">
            <v>I1777</v>
          </cell>
          <cell r="C2168" t="str">
            <v>REATOR AFP P/ LÂMP. V. METÁLICO 1000W</v>
          </cell>
          <cell r="D2168" t="str">
            <v>UN</v>
          </cell>
          <cell r="E2168">
            <v>1</v>
          </cell>
          <cell r="F2168">
            <v>202.77</v>
          </cell>
          <cell r="G2168">
            <v>202.77</v>
          </cell>
        </row>
        <row r="2169">
          <cell r="B2169" t="str">
            <v>COT0050</v>
          </cell>
          <cell r="C2169" t="str">
            <v>RELÉ FOTOELETRONICO</v>
          </cell>
          <cell r="D2169" t="str">
            <v>UN</v>
          </cell>
          <cell r="E2169">
            <v>1</v>
          </cell>
          <cell r="F2169">
            <v>40.82</v>
          </cell>
          <cell r="G2169">
            <v>40.82</v>
          </cell>
        </row>
        <row r="2171">
          <cell r="B2171" t="str">
            <v>TOTAL MATERIAIS R$</v>
          </cell>
          <cell r="G2171">
            <v>1520.62</v>
          </cell>
        </row>
        <row r="2172">
          <cell r="B2172" t="str">
            <v>EQUIPAMENTOS (CUSTO HORÁRIO)</v>
          </cell>
        </row>
        <row r="2173">
          <cell r="B2173" t="str">
            <v>COMPOSIÇÃO PMM-001</v>
          </cell>
          <cell r="C2173" t="str">
            <v>VEÍCULO COM UM CESTO AÉREO SIMPLES ISOLADO COM ALCANCE ATÉ 13 METROS E PORTA ESCADA, MONTADO SOBRE CAMINHÃO DE CARROCERIA (CHP)</v>
          </cell>
          <cell r="D2173" t="str">
            <v>CHP</v>
          </cell>
          <cell r="E2173">
            <v>0.83</v>
          </cell>
          <cell r="F2173">
            <v>98.63000000000001</v>
          </cell>
          <cell r="G2173">
            <v>81.86</v>
          </cell>
        </row>
        <row r="2174">
          <cell r="B2174" t="str">
            <v>TOTAL EQUIPAMENTOS (CUSTO HORÁRIO) R$</v>
          </cell>
          <cell r="G2174">
            <v>81.86</v>
          </cell>
        </row>
        <row r="2175">
          <cell r="B2175" t="str">
            <v>SERVIÇOS</v>
          </cell>
        </row>
        <row r="2179">
          <cell r="B2179" t="str">
            <v>TOTAL SERVIÇOS R$</v>
          </cell>
          <cell r="G2179">
            <v>0</v>
          </cell>
        </row>
        <row r="2181">
          <cell r="F2181" t="str">
            <v>TOTAL SIMPLES R$</v>
          </cell>
          <cell r="G2181">
            <v>1625.5199999999998</v>
          </cell>
        </row>
        <row r="2182">
          <cell r="B2182" t="str">
            <v>  OBS.: 1) ENCARGOS SOCIAIS DA MÃO DE OBRA HORISTA JÁ INCLUSO NO SEU  VALOR;</v>
          </cell>
          <cell r="F2182" t="str">
            <v>BDI R$</v>
          </cell>
          <cell r="G2182">
            <v>406.38</v>
          </cell>
        </row>
        <row r="2183">
          <cell r="F2183" t="str">
            <v>TOTAL GERAL C/ BDI R$</v>
          </cell>
          <cell r="G2183">
            <v>2031.9</v>
          </cell>
        </row>
        <row r="2184">
          <cell r="F2184" t="str">
            <v>TOTAL GERAL S/ BDI R$</v>
          </cell>
          <cell r="G2184">
            <v>1625.52</v>
          </cell>
        </row>
        <row r="2186">
          <cell r="A2186" t="str">
            <v>21.a</v>
          </cell>
          <cell r="C2186" t="str">
            <v>Suporte para 01 pétala/projetor</v>
          </cell>
          <cell r="D2186" t="str">
            <v>un</v>
          </cell>
          <cell r="G2186">
            <v>110.78399999999999</v>
          </cell>
        </row>
        <row r="2187">
          <cell r="B2187" t="str">
            <v>COMPOSIÇÃO</v>
          </cell>
          <cell r="C2187" t="str">
            <v>Suporte para 01 pétala/projetor</v>
          </cell>
        </row>
        <row r="2188">
          <cell r="B2188" t="str">
            <v>UNIDADE</v>
          </cell>
          <cell r="C2188" t="str">
            <v>un</v>
          </cell>
        </row>
        <row r="2189">
          <cell r="B2189" t="str">
            <v>CÓDIGO</v>
          </cell>
          <cell r="C2189" t="str">
            <v>21.a</v>
          </cell>
        </row>
        <row r="2190">
          <cell r="B2190" t="str">
            <v>AUTOR</v>
          </cell>
        </row>
        <row r="2191">
          <cell r="B2191" t="str">
            <v>ULT ATUAL</v>
          </cell>
          <cell r="C2191" t="str">
            <v>18/06/2015 (SINAPI) E 11/2014 (PREFEITURA)</v>
          </cell>
        </row>
        <row r="2192">
          <cell r="B2192" t="str">
            <v>TABELA</v>
          </cell>
          <cell r="C2192" t="str">
            <v>SINAPI MAI/15 (DESONERADA)/PREFEITURA DE MARANGUAPE</v>
          </cell>
        </row>
        <row r="2194">
          <cell r="B2194" t="str">
            <v>Código</v>
          </cell>
          <cell r="C2194" t="str">
            <v>Descrição</v>
          </cell>
          <cell r="D2194" t="str">
            <v>Unidade</v>
          </cell>
          <cell r="E2194" t="str">
            <v>Coeficiente</v>
          </cell>
          <cell r="F2194" t="str">
            <v>Preço</v>
          </cell>
          <cell r="G2194" t="str">
            <v>Total</v>
          </cell>
        </row>
        <row r="2195">
          <cell r="B2195" t="str">
            <v>MAO DE OBRA</v>
          </cell>
        </row>
        <row r="2196">
          <cell r="B2196" t="str">
            <v>COMPOSIÇÃO PMM-003</v>
          </cell>
          <cell r="C2196" t="str">
            <v>Auxiliar de Eletricista com encargos complementares</v>
          </cell>
          <cell r="D2196" t="str">
            <v>h</v>
          </cell>
          <cell r="E2196">
            <v>0.42</v>
          </cell>
          <cell r="F2196">
            <v>12.149999999999999</v>
          </cell>
          <cell r="G2196">
            <v>5.1</v>
          </cell>
        </row>
        <row r="2197">
          <cell r="B2197" t="str">
            <v>COMPOSIÇÃO PMM-004</v>
          </cell>
          <cell r="C2197" t="str">
            <v>Eletricista com encargos complementares</v>
          </cell>
          <cell r="D2197" t="str">
            <v>h</v>
          </cell>
          <cell r="E2197">
            <v>0.42</v>
          </cell>
          <cell r="F2197">
            <v>15.620000000000001</v>
          </cell>
          <cell r="G2197">
            <v>6.56</v>
          </cell>
        </row>
        <row r="2199">
          <cell r="B2199" t="str">
            <v>TOTAL MAO DE OBRA R$</v>
          </cell>
          <cell r="G2199">
            <v>11.66</v>
          </cell>
        </row>
        <row r="2200">
          <cell r="B2200" t="str">
            <v>MATERIAIS</v>
          </cell>
        </row>
        <row r="2201">
          <cell r="B2201" t="str">
            <v>I6794</v>
          </cell>
          <cell r="C2201" t="str">
            <v>NÚCLEO P/01 LUMINÁRIA   FAB. REEME REF.:ZE-157 OU SIMILAR</v>
          </cell>
          <cell r="D2201" t="str">
            <v>UN</v>
          </cell>
          <cell r="E2201">
            <v>1</v>
          </cell>
          <cell r="F2201">
            <v>57.7</v>
          </cell>
          <cell r="G2201">
            <v>57.7</v>
          </cell>
        </row>
        <row r="2203">
          <cell r="B2203" t="str">
            <v>TOTAL MATERIAIS R$</v>
          </cell>
          <cell r="G2203">
            <v>57.7</v>
          </cell>
        </row>
        <row r="2204">
          <cell r="B2204" t="str">
            <v>EQUIPAMENTOS (CUSTO HORÁRIO)</v>
          </cell>
        </row>
        <row r="2205">
          <cell r="B2205" t="str">
            <v>COMPOSIÇÃO PMM-001</v>
          </cell>
          <cell r="C2205" t="str">
            <v>VEÍCULO COM UM CESTO AÉREO SIMPLES ISOLADO COM ALCANCE ATÉ 13 METROS E PORTA ESCADA, MONTADO SOBRE CAMINHÃO DE CARROCERIA (CHP)</v>
          </cell>
          <cell r="D2205" t="str">
            <v>CHP</v>
          </cell>
          <cell r="E2205">
            <v>0.42</v>
          </cell>
          <cell r="F2205">
            <v>98.63000000000001</v>
          </cell>
          <cell r="G2205">
            <v>41.42</v>
          </cell>
        </row>
        <row r="2206">
          <cell r="B2206" t="str">
            <v>TOTAL EQUIPAMENTOS (CUSTO HORÁRIO) R$</v>
          </cell>
          <cell r="G2206">
            <v>41.42</v>
          </cell>
        </row>
        <row r="2207">
          <cell r="B2207" t="str">
            <v>SERVIÇOS</v>
          </cell>
        </row>
        <row r="2211">
          <cell r="B2211" t="str">
            <v>TOTAL SERVIÇOS R$</v>
          </cell>
          <cell r="G2211">
            <v>0</v>
          </cell>
        </row>
        <row r="2213">
          <cell r="F2213" t="str">
            <v>TOTAL SIMPLES R$</v>
          </cell>
          <cell r="G2213">
            <v>110.78</v>
          </cell>
        </row>
        <row r="2214">
          <cell r="B2214" t="str">
            <v>  OBS.: 1) ENCARGOS SOCIAIS DA MÃO DE OBRA HORISTA JÁ INCLUSO NO SEU  VALOR;</v>
          </cell>
          <cell r="F2214" t="str">
            <v>BDI R$</v>
          </cell>
          <cell r="G2214">
            <v>27.7</v>
          </cell>
        </row>
        <row r="2215">
          <cell r="F2215" t="str">
            <v>TOTAL GERAL C/ BDI R$</v>
          </cell>
          <cell r="G2215">
            <v>138.48</v>
          </cell>
        </row>
        <row r="2216">
          <cell r="F2216" t="str">
            <v>TOTAL GERAL S/ BDI R$</v>
          </cell>
          <cell r="G2216">
            <v>110.78399999999999</v>
          </cell>
        </row>
        <row r="2218">
          <cell r="A2218" t="str">
            <v>21.b</v>
          </cell>
          <cell r="C2218" t="str">
            <v>Suporte para 02 pétala/projetor</v>
          </cell>
          <cell r="D2218" t="str">
            <v>un</v>
          </cell>
          <cell r="G2218">
            <v>126.352</v>
          </cell>
        </row>
        <row r="2219">
          <cell r="B2219" t="str">
            <v>COMPOSIÇÃO</v>
          </cell>
          <cell r="C2219" t="str">
            <v>Suporte para 02 pétala/projetor</v>
          </cell>
        </row>
        <row r="2220">
          <cell r="B2220" t="str">
            <v>UNIDADE</v>
          </cell>
          <cell r="C2220" t="str">
            <v>un</v>
          </cell>
        </row>
        <row r="2221">
          <cell r="B2221" t="str">
            <v>CÓDIGO</v>
          </cell>
          <cell r="C2221" t="str">
            <v>21.b</v>
          </cell>
        </row>
        <row r="2222">
          <cell r="B2222" t="str">
            <v>AUTOR</v>
          </cell>
        </row>
        <row r="2223">
          <cell r="B2223" t="str">
            <v>ULT ATUAL</v>
          </cell>
          <cell r="C2223" t="str">
            <v>18/06/2015 (SINAPI) E 11/2014 (PREFEITURA)</v>
          </cell>
        </row>
        <row r="2224">
          <cell r="B2224" t="str">
            <v>TABELA</v>
          </cell>
          <cell r="C2224" t="str">
            <v>SINAPI MAI/15 (DESONERADA)/PREFEITURA DE MARANGUAPE</v>
          </cell>
        </row>
        <row r="2226">
          <cell r="B2226" t="str">
            <v>Código</v>
          </cell>
          <cell r="C2226" t="str">
            <v>Descrição</v>
          </cell>
          <cell r="D2226" t="str">
            <v>Unidade</v>
          </cell>
          <cell r="E2226" t="str">
            <v>Coeficiente</v>
          </cell>
          <cell r="F2226" t="str">
            <v>Preço</v>
          </cell>
          <cell r="G2226" t="str">
            <v>Total</v>
          </cell>
        </row>
        <row r="2227">
          <cell r="B2227" t="str">
            <v>MAO DE OBRA</v>
          </cell>
        </row>
        <row r="2228">
          <cell r="B2228" t="str">
            <v>COMPOSIÇÃO PMM-003</v>
          </cell>
          <cell r="C2228" t="str">
            <v>Auxiliar de Eletricista com encargos complementares</v>
          </cell>
          <cell r="D2228" t="str">
            <v>h</v>
          </cell>
          <cell r="E2228">
            <v>0.43</v>
          </cell>
          <cell r="F2228">
            <v>12.149999999999999</v>
          </cell>
          <cell r="G2228">
            <v>5.22</v>
          </cell>
        </row>
        <row r="2229">
          <cell r="B2229" t="str">
            <v>COMPOSIÇÃO PMM-004</v>
          </cell>
          <cell r="C2229" t="str">
            <v>Eletricista com encargos complementares</v>
          </cell>
          <cell r="D2229" t="str">
            <v>h</v>
          </cell>
          <cell r="E2229">
            <v>0.43</v>
          </cell>
          <cell r="F2229">
            <v>15.620000000000001</v>
          </cell>
          <cell r="G2229">
            <v>6.72</v>
          </cell>
        </row>
        <row r="2231">
          <cell r="B2231" t="str">
            <v>TOTAL MAO DE OBRA R$</v>
          </cell>
          <cell r="G2231">
            <v>11.94</v>
          </cell>
        </row>
        <row r="2232">
          <cell r="B2232" t="str">
            <v>MATERIAIS</v>
          </cell>
        </row>
        <row r="2233">
          <cell r="B2233" t="str">
            <v>I6797</v>
          </cell>
          <cell r="C2233" t="str">
            <v>NÚCLEO P/02 LUMINÁRIAS FAB. REEME REF.:ZE-157 OU SIMILAR</v>
          </cell>
          <cell r="D2233" t="str">
            <v>UN</v>
          </cell>
          <cell r="E2233">
            <v>1</v>
          </cell>
          <cell r="F2233">
            <v>72</v>
          </cell>
          <cell r="G2233">
            <v>72</v>
          </cell>
        </row>
        <row r="2235">
          <cell r="B2235" t="str">
            <v>TOTAL MATERIAIS R$</v>
          </cell>
          <cell r="G2235">
            <v>72</v>
          </cell>
        </row>
        <row r="2236">
          <cell r="B2236" t="str">
            <v>EQUIPAMENTOS (CUSTO HORÁRIO)</v>
          </cell>
        </row>
        <row r="2237">
          <cell r="B2237" t="str">
            <v>COMPOSIÇÃO PMM-001</v>
          </cell>
          <cell r="C2237" t="str">
            <v>VEÍCULO COM UM CESTO AÉREO SIMPLES ISOLADO COM ALCANCE ATÉ 13 METROS E PORTA ESCADA, MONTADO SOBRE CAMINHÃO DE CARROCERIA (CHP)</v>
          </cell>
          <cell r="D2237" t="str">
            <v>CHP</v>
          </cell>
          <cell r="E2237">
            <v>0.43</v>
          </cell>
          <cell r="F2237">
            <v>98.63000000000001</v>
          </cell>
          <cell r="G2237">
            <v>42.41</v>
          </cell>
        </row>
        <row r="2238">
          <cell r="B2238" t="str">
            <v>TOTAL EQUIPAMENTOS (CUSTO HORÁRIO) R$</v>
          </cell>
          <cell r="G2238">
            <v>42.41</v>
          </cell>
        </row>
        <row r="2239">
          <cell r="B2239" t="str">
            <v>SERVIÇOS</v>
          </cell>
        </row>
        <row r="2243">
          <cell r="B2243" t="str">
            <v>TOTAL SERVIÇOS R$</v>
          </cell>
          <cell r="G2243">
            <v>0</v>
          </cell>
        </row>
        <row r="2245">
          <cell r="F2245" t="str">
            <v>TOTAL SIMPLES R$</v>
          </cell>
          <cell r="G2245">
            <v>126.35</v>
          </cell>
        </row>
        <row r="2246">
          <cell r="B2246" t="str">
            <v>  OBS.: 1) ENCARGOS SOCIAIS DA MÃO DE OBRA HORISTA JÁ INCLUSO NO SEU  VALOR;</v>
          </cell>
          <cell r="F2246" t="str">
            <v>BDI R$</v>
          </cell>
          <cell r="G2246">
            <v>31.59</v>
          </cell>
        </row>
        <row r="2247">
          <cell r="F2247" t="str">
            <v>TOTAL GERAL C/ BDI R$</v>
          </cell>
          <cell r="G2247">
            <v>157.94</v>
          </cell>
        </row>
        <row r="2248">
          <cell r="F2248" t="str">
            <v>TOTAL GERAL S/ BDI R$</v>
          </cell>
          <cell r="G2248">
            <v>126.352</v>
          </cell>
        </row>
        <row r="2250">
          <cell r="A2250" t="str">
            <v>21.c</v>
          </cell>
          <cell r="C2250" t="str">
            <v>Suporte para 03 pétala/projetor</v>
          </cell>
          <cell r="D2250" t="str">
            <v>un</v>
          </cell>
          <cell r="G2250">
            <v>151.584</v>
          </cell>
        </row>
        <row r="2251">
          <cell r="B2251" t="str">
            <v>COMPOSIÇÃO</v>
          </cell>
          <cell r="C2251" t="str">
            <v>Suporte para 03 pétala/projetor</v>
          </cell>
        </row>
        <row r="2252">
          <cell r="B2252" t="str">
            <v>UNIDADE</v>
          </cell>
          <cell r="C2252" t="str">
            <v>un</v>
          </cell>
        </row>
        <row r="2253">
          <cell r="B2253" t="str">
            <v>CÓDIGO</v>
          </cell>
          <cell r="C2253" t="str">
            <v>21.c</v>
          </cell>
        </row>
        <row r="2254">
          <cell r="B2254" t="str">
            <v>AUTOR</v>
          </cell>
        </row>
        <row r="2255">
          <cell r="B2255" t="str">
            <v>ULT ATUAL</v>
          </cell>
          <cell r="C2255" t="str">
            <v>18/06/2015 (SINAPI) E 11/2014 (PREFEITURA)</v>
          </cell>
        </row>
        <row r="2256">
          <cell r="B2256" t="str">
            <v>TABELA</v>
          </cell>
          <cell r="C2256" t="str">
            <v>SINAPI MAI/15 (DESONERADA)/PREFEITURA DE MARANGUAPE</v>
          </cell>
        </row>
        <row r="2258">
          <cell r="B2258" t="str">
            <v>Código</v>
          </cell>
          <cell r="C2258" t="str">
            <v>Descrição</v>
          </cell>
          <cell r="D2258" t="str">
            <v>Unidade</v>
          </cell>
          <cell r="E2258" t="str">
            <v>Coeficiente</v>
          </cell>
          <cell r="F2258" t="str">
            <v>Preço</v>
          </cell>
          <cell r="G2258" t="str">
            <v>Total</v>
          </cell>
        </row>
        <row r="2259">
          <cell r="B2259" t="str">
            <v>MAO DE OBRA</v>
          </cell>
        </row>
        <row r="2260">
          <cell r="B2260" t="str">
            <v>COMPOSIÇÃO PMM-003</v>
          </cell>
          <cell r="C2260" t="str">
            <v>Auxiliar de Eletricista com encargos complementares</v>
          </cell>
          <cell r="D2260" t="str">
            <v>h</v>
          </cell>
          <cell r="E2260">
            <v>0.45</v>
          </cell>
          <cell r="F2260">
            <v>12.149999999999999</v>
          </cell>
          <cell r="G2260">
            <v>5.47</v>
          </cell>
        </row>
        <row r="2261">
          <cell r="B2261" t="str">
            <v>COMPOSIÇÃO PMM-004</v>
          </cell>
          <cell r="C2261" t="str">
            <v>Eletricista com encargos complementares</v>
          </cell>
          <cell r="D2261" t="str">
            <v>h</v>
          </cell>
          <cell r="E2261">
            <v>0.45</v>
          </cell>
          <cell r="F2261">
            <v>15.620000000000001</v>
          </cell>
          <cell r="G2261">
            <v>7.03</v>
          </cell>
        </row>
        <row r="2263">
          <cell r="B2263" t="str">
            <v>TOTAL MAO DE OBRA R$</v>
          </cell>
          <cell r="G2263">
            <v>12.5</v>
          </cell>
        </row>
        <row r="2264">
          <cell r="B2264" t="str">
            <v>MATERIAIS</v>
          </cell>
        </row>
        <row r="2265">
          <cell r="B2265" t="str">
            <v>I6798</v>
          </cell>
          <cell r="C2265" t="str">
            <v>NÚCLEO P/03 LUMINÁRIAS FAB. REEME REF.:ZE-157 OU SIMILAR</v>
          </cell>
          <cell r="D2265" t="str">
            <v>UN</v>
          </cell>
          <cell r="E2265">
            <v>1</v>
          </cell>
          <cell r="F2265">
            <v>94.7</v>
          </cell>
          <cell r="G2265">
            <v>94.7</v>
          </cell>
        </row>
        <row r="2267">
          <cell r="B2267" t="str">
            <v>TOTAL MATERIAIS R$</v>
          </cell>
          <cell r="G2267">
            <v>94.7</v>
          </cell>
        </row>
        <row r="2268">
          <cell r="B2268" t="str">
            <v>EQUIPAMENTOS (CUSTO HORÁRIO)</v>
          </cell>
        </row>
        <row r="2269">
          <cell r="B2269" t="str">
            <v>COMPOSIÇÃO PMM-001</v>
          </cell>
          <cell r="C2269" t="str">
            <v>VEÍCULO COM UM CESTO AÉREO SIMPLES ISOLADO COM ALCANCE ATÉ 13 METROS E PORTA ESCADA, MONTADO SOBRE CAMINHÃO DE CARROCERIA (CHP)</v>
          </cell>
          <cell r="D2269" t="str">
            <v>CHP</v>
          </cell>
          <cell r="E2269">
            <v>0.45</v>
          </cell>
          <cell r="F2269">
            <v>98.63000000000001</v>
          </cell>
          <cell r="G2269">
            <v>44.38</v>
          </cell>
        </row>
        <row r="2270">
          <cell r="B2270" t="str">
            <v>TOTAL EQUIPAMENTOS (CUSTO HORÁRIO) R$</v>
          </cell>
          <cell r="G2270">
            <v>44.38</v>
          </cell>
        </row>
        <row r="2271">
          <cell r="B2271" t="str">
            <v>SERVIÇOS</v>
          </cell>
        </row>
        <row r="2275">
          <cell r="B2275" t="str">
            <v>TOTAL SERVIÇOS R$</v>
          </cell>
          <cell r="G2275">
            <v>0</v>
          </cell>
        </row>
        <row r="2277">
          <cell r="F2277" t="str">
            <v>TOTAL SIMPLES R$</v>
          </cell>
          <cell r="G2277">
            <v>151.58</v>
          </cell>
        </row>
        <row r="2278">
          <cell r="B2278" t="str">
            <v>  OBS.: 1) ENCARGOS SOCIAIS DA MÃO DE OBRA HORISTA JÁ INCLUSO NO SEU  VALOR;</v>
          </cell>
          <cell r="F2278" t="str">
            <v>BDI R$</v>
          </cell>
          <cell r="G2278">
            <v>37.9</v>
          </cell>
        </row>
        <row r="2279">
          <cell r="F2279" t="str">
            <v>TOTAL GERAL C/ BDI R$</v>
          </cell>
          <cell r="G2279">
            <v>189.48</v>
          </cell>
        </row>
        <row r="2280">
          <cell r="F2280" t="str">
            <v>TOTAL GERAL S/ BDI R$</v>
          </cell>
          <cell r="G2280">
            <v>151.584</v>
          </cell>
        </row>
        <row r="2282">
          <cell r="A2282" t="str">
            <v>21.d</v>
          </cell>
          <cell r="C2282" t="str">
            <v>Suporte para 04 pétala/projetor</v>
          </cell>
          <cell r="D2282" t="str">
            <v>un</v>
          </cell>
          <cell r="G2282">
            <v>189.328</v>
          </cell>
        </row>
        <row r="2283">
          <cell r="B2283" t="str">
            <v>COMPOSIÇÃO</v>
          </cell>
          <cell r="C2283" t="str">
            <v>Suporte para 04 pétala/projetor</v>
          </cell>
        </row>
        <row r="2284">
          <cell r="B2284" t="str">
            <v>UNIDADE</v>
          </cell>
          <cell r="C2284" t="str">
            <v>un</v>
          </cell>
        </row>
        <row r="2285">
          <cell r="B2285" t="str">
            <v>CÓDIGO</v>
          </cell>
          <cell r="C2285" t="str">
            <v>21.d</v>
          </cell>
        </row>
        <row r="2286">
          <cell r="B2286" t="str">
            <v>AUTOR</v>
          </cell>
        </row>
        <row r="2287">
          <cell r="B2287" t="str">
            <v>ULT ATUAL</v>
          </cell>
          <cell r="C2287" t="str">
            <v>18/06/2015 (SINAPI) E 11/2014 (PREFEITURA)</v>
          </cell>
        </row>
        <row r="2288">
          <cell r="B2288" t="str">
            <v>TABELA</v>
          </cell>
          <cell r="C2288" t="str">
            <v>SINAPI MAI/15 (DESONERADA)/PREFEITURA DE MARANGUAPE</v>
          </cell>
        </row>
        <row r="2290">
          <cell r="B2290" t="str">
            <v>Código</v>
          </cell>
          <cell r="C2290" t="str">
            <v>Descrição</v>
          </cell>
          <cell r="D2290" t="str">
            <v>Unidade</v>
          </cell>
          <cell r="E2290" t="str">
            <v>Coeficiente</v>
          </cell>
          <cell r="F2290" t="str">
            <v>Preço</v>
          </cell>
          <cell r="G2290" t="str">
            <v>Total</v>
          </cell>
        </row>
        <row r="2291">
          <cell r="B2291" t="str">
            <v>MAO DE OBRA</v>
          </cell>
        </row>
        <row r="2292">
          <cell r="B2292" t="str">
            <v>COMPOSIÇÃO PMM-003</v>
          </cell>
          <cell r="C2292" t="str">
            <v>Auxiliar de Eletricista com encargos complementares</v>
          </cell>
          <cell r="D2292" t="str">
            <v>h</v>
          </cell>
          <cell r="E2292">
            <v>0.47</v>
          </cell>
          <cell r="F2292">
            <v>12.149999999999999</v>
          </cell>
          <cell r="G2292">
            <v>5.71</v>
          </cell>
        </row>
        <row r="2293">
          <cell r="B2293" t="str">
            <v>COMPOSIÇÃO PMM-004</v>
          </cell>
          <cell r="C2293" t="str">
            <v>Eletricista com encargos complementares</v>
          </cell>
          <cell r="D2293" t="str">
            <v>h</v>
          </cell>
          <cell r="E2293">
            <v>0.47</v>
          </cell>
          <cell r="F2293">
            <v>15.620000000000001</v>
          </cell>
          <cell r="G2293">
            <v>7.34</v>
          </cell>
        </row>
        <row r="2295">
          <cell r="B2295" t="str">
            <v>TOTAL MAO DE OBRA R$</v>
          </cell>
          <cell r="G2295">
            <v>13.05</v>
          </cell>
        </row>
        <row r="2296">
          <cell r="B2296" t="str">
            <v>MATERIAIS</v>
          </cell>
        </row>
        <row r="2297">
          <cell r="B2297" t="str">
            <v>I6799</v>
          </cell>
          <cell r="C2297" t="str">
            <v>NÚCLEO P/04 LUMINÁRIAS FAB. REEME REF.:ZE-157 OU SIMILAR</v>
          </cell>
          <cell r="D2297" t="str">
            <v>UN</v>
          </cell>
          <cell r="E2297">
            <v>1</v>
          </cell>
          <cell r="F2297">
            <v>129.9163</v>
          </cell>
          <cell r="G2297">
            <v>129.92</v>
          </cell>
        </row>
        <row r="2299">
          <cell r="B2299" t="str">
            <v>TOTAL MATERIAIS R$</v>
          </cell>
          <cell r="G2299">
            <v>129.92</v>
          </cell>
        </row>
        <row r="2300">
          <cell r="B2300" t="str">
            <v>EQUIPAMENTOS (CUSTO HORÁRIO)</v>
          </cell>
        </row>
        <row r="2301">
          <cell r="B2301" t="str">
            <v>COMPOSIÇÃO PMM-001</v>
          </cell>
          <cell r="C2301" t="str">
            <v>VEÍCULO COM UM CESTO AÉREO SIMPLES ISOLADO COM ALCANCE ATÉ 13 METROS E PORTA ESCADA, MONTADO SOBRE CAMINHÃO DE CARROCERIA (CHP)</v>
          </cell>
          <cell r="D2301" t="str">
            <v>CHP</v>
          </cell>
          <cell r="E2301">
            <v>0.47</v>
          </cell>
          <cell r="F2301">
            <v>98.63000000000001</v>
          </cell>
          <cell r="G2301">
            <v>46.36</v>
          </cell>
        </row>
        <row r="2302">
          <cell r="B2302" t="str">
            <v>TOTAL EQUIPAMENTOS (CUSTO HORÁRIO) R$</v>
          </cell>
          <cell r="G2302">
            <v>46.36</v>
          </cell>
        </row>
        <row r="2303">
          <cell r="B2303" t="str">
            <v>SERVIÇOS</v>
          </cell>
        </row>
        <row r="2307">
          <cell r="B2307" t="str">
            <v>TOTAL SERVIÇOS R$</v>
          </cell>
          <cell r="G2307">
            <v>0</v>
          </cell>
        </row>
        <row r="2309">
          <cell r="F2309" t="str">
            <v>TOTAL SIMPLES R$</v>
          </cell>
          <cell r="G2309">
            <v>189.32999999999998</v>
          </cell>
        </row>
        <row r="2310">
          <cell r="B2310" t="str">
            <v>  OBS.: 1) ENCARGOS SOCIAIS DA MÃO DE OBRA HORISTA JÁ INCLUSO NO SEU  VALOR;</v>
          </cell>
          <cell r="F2310" t="str">
            <v>BDI R$</v>
          </cell>
          <cell r="G2310">
            <v>47.33</v>
          </cell>
        </row>
        <row r="2311">
          <cell r="F2311" t="str">
            <v>TOTAL GERAL C/ BDI R$</v>
          </cell>
          <cell r="G2311">
            <v>236.66</v>
          </cell>
        </row>
        <row r="2312">
          <cell r="F2312" t="str">
            <v>TOTAL GERAL S/ BDI R$</v>
          </cell>
          <cell r="G2312">
            <v>189.328</v>
          </cell>
        </row>
        <row r="2314">
          <cell r="A2314" t="str">
            <v>22.a</v>
          </cell>
          <cell r="C2314" t="str">
            <v>1000mm até 3000mm</v>
          </cell>
          <cell r="D2314" t="str">
            <v>un</v>
          </cell>
          <cell r="G2314">
            <v>25.28</v>
          </cell>
        </row>
        <row r="2315">
          <cell r="B2315" t="str">
            <v>COMPOSIÇÃO</v>
          </cell>
          <cell r="C2315" t="str">
            <v>1000mm até 3000mm</v>
          </cell>
        </row>
        <row r="2316">
          <cell r="B2316" t="str">
            <v>UNIDADE</v>
          </cell>
          <cell r="C2316" t="str">
            <v>un</v>
          </cell>
        </row>
        <row r="2317">
          <cell r="B2317" t="str">
            <v>CÓDIGO</v>
          </cell>
          <cell r="C2317" t="str">
            <v>22.a</v>
          </cell>
        </row>
        <row r="2318">
          <cell r="B2318" t="str">
            <v>AUTOR</v>
          </cell>
        </row>
        <row r="2319">
          <cell r="B2319" t="str">
            <v>ULT ATUAL</v>
          </cell>
          <cell r="C2319" t="str">
            <v>18/06/2015 (SINAPI) E 11/2014 (PREFEITURA)</v>
          </cell>
        </row>
        <row r="2320">
          <cell r="B2320" t="str">
            <v>TABELA</v>
          </cell>
          <cell r="C2320" t="str">
            <v>SINAPI MAI/15 (DESONERADA)/PREFEITURA DE MARANGUAPE</v>
          </cell>
        </row>
        <row r="2322">
          <cell r="B2322" t="str">
            <v>Código</v>
          </cell>
          <cell r="C2322" t="str">
            <v>Descrição</v>
          </cell>
          <cell r="D2322" t="str">
            <v>Unidade</v>
          </cell>
          <cell r="E2322" t="str">
            <v>Coeficiente</v>
          </cell>
          <cell r="F2322" t="str">
            <v>Preço</v>
          </cell>
          <cell r="G2322" t="str">
            <v>Total</v>
          </cell>
        </row>
        <row r="2323">
          <cell r="B2323" t="str">
            <v>MAO DE OBRA</v>
          </cell>
        </row>
        <row r="2324">
          <cell r="B2324" t="str">
            <v>COMPOSIÇÃO PMM-003</v>
          </cell>
          <cell r="C2324" t="str">
            <v>Auxiliar de Eletricista com encargos complementares</v>
          </cell>
          <cell r="D2324" t="str">
            <v>h</v>
          </cell>
          <cell r="E2324">
            <v>0.2</v>
          </cell>
          <cell r="F2324">
            <v>12.149999999999999</v>
          </cell>
          <cell r="G2324">
            <v>2.43</v>
          </cell>
        </row>
        <row r="2325">
          <cell r="B2325" t="str">
            <v>COMPOSIÇÃO PMM-004</v>
          </cell>
          <cell r="C2325" t="str">
            <v>Eletricista com encargos complementares</v>
          </cell>
          <cell r="D2325" t="str">
            <v>h</v>
          </cell>
          <cell r="E2325">
            <v>0.2</v>
          </cell>
          <cell r="F2325">
            <v>15.620000000000001</v>
          </cell>
          <cell r="G2325">
            <v>3.12</v>
          </cell>
        </row>
        <row r="2327">
          <cell r="B2327" t="str">
            <v>TOTAL MAO DE OBRA R$</v>
          </cell>
          <cell r="G2327">
            <v>5.55</v>
          </cell>
        </row>
        <row r="2328">
          <cell r="B2328" t="str">
            <v>MATERIAIS</v>
          </cell>
        </row>
        <row r="2331">
          <cell r="B2331" t="str">
            <v>TOTAL MATERIAIS R$</v>
          </cell>
          <cell r="G2331">
            <v>0</v>
          </cell>
        </row>
        <row r="2332">
          <cell r="B2332" t="str">
            <v>EQUIPAMENTOS (CUSTO HORÁRIO)</v>
          </cell>
        </row>
        <row r="2333">
          <cell r="B2333" t="str">
            <v>COMPOSIÇÃO PMM-001</v>
          </cell>
          <cell r="C2333" t="str">
            <v>VEÍCULO COM UM CESTO AÉREO SIMPLES ISOLADO COM ALCANCE ATÉ 13 METROS E PORTA ESCADA, MONTADO SOBRE CAMINHÃO DE CARROCERIA (CHP)</v>
          </cell>
          <cell r="D2333" t="str">
            <v>CHP</v>
          </cell>
          <cell r="E2333">
            <v>0.2</v>
          </cell>
          <cell r="F2333">
            <v>98.63000000000001</v>
          </cell>
          <cell r="G2333">
            <v>19.73</v>
          </cell>
        </row>
        <row r="2334">
          <cell r="B2334" t="str">
            <v>TOTAL EQUIPAMENTOS (CUSTO HORÁRIO) R$</v>
          </cell>
          <cell r="G2334">
            <v>19.73</v>
          </cell>
        </row>
        <row r="2335">
          <cell r="B2335" t="str">
            <v>SERVIÇOS</v>
          </cell>
        </row>
        <row r="2339">
          <cell r="B2339" t="str">
            <v>TOTAL SERVIÇOS R$</v>
          </cell>
          <cell r="G2339">
            <v>0</v>
          </cell>
        </row>
        <row r="2341">
          <cell r="F2341" t="str">
            <v>TOTAL SIMPLES R$</v>
          </cell>
          <cell r="G2341">
            <v>25.28</v>
          </cell>
        </row>
        <row r="2342">
          <cell r="B2342" t="str">
            <v>  OBS.: 1) ENCARGOS SOCIAIS DA MÃO DE OBRA HORISTA JÁ INCLUSO NO SEU  VALOR;</v>
          </cell>
          <cell r="F2342" t="str">
            <v>BDI R$</v>
          </cell>
          <cell r="G2342">
            <v>6.32</v>
          </cell>
        </row>
        <row r="2343">
          <cell r="F2343" t="str">
            <v>TOTAL GERAL C/ BDI R$</v>
          </cell>
          <cell r="G2343">
            <v>31.6</v>
          </cell>
        </row>
        <row r="2344">
          <cell r="F2344" t="str">
            <v>TOTAL GERAL S/ BDI R$</v>
          </cell>
          <cell r="G2344">
            <v>25.28</v>
          </cell>
        </row>
        <row r="2346">
          <cell r="A2346" t="str">
            <v>23.a</v>
          </cell>
          <cell r="C2346" t="str">
            <v>Retirada de chave eletromagnética</v>
          </cell>
          <cell r="D2346" t="str">
            <v>un</v>
          </cell>
          <cell r="G2346">
            <v>31.607999999999997</v>
          </cell>
        </row>
        <row r="2347">
          <cell r="B2347" t="str">
            <v>COMPOSIÇÃO</v>
          </cell>
          <cell r="C2347" t="str">
            <v>Retirada de chave eletromagnética</v>
          </cell>
        </row>
        <row r="2348">
          <cell r="B2348" t="str">
            <v>UNIDADE</v>
          </cell>
          <cell r="C2348" t="str">
            <v>un</v>
          </cell>
        </row>
        <row r="2349">
          <cell r="B2349" t="str">
            <v>CÓDIGO</v>
          </cell>
          <cell r="C2349" t="str">
            <v>23.a</v>
          </cell>
        </row>
        <row r="2350">
          <cell r="B2350" t="str">
            <v>AUTOR</v>
          </cell>
        </row>
        <row r="2351">
          <cell r="B2351" t="str">
            <v>ULT ATUAL</v>
          </cell>
          <cell r="C2351" t="str">
            <v>18/06/2015 (SINAPI) E 11/2014 (PREFEITURA)</v>
          </cell>
        </row>
        <row r="2352">
          <cell r="B2352" t="str">
            <v>TABELA</v>
          </cell>
          <cell r="C2352" t="str">
            <v>SINAPI MAI/15 (DESONERADA)/PREFEITURA DE MARANGUAPE</v>
          </cell>
        </row>
        <row r="2354">
          <cell r="B2354" t="str">
            <v>Código</v>
          </cell>
          <cell r="C2354" t="str">
            <v>Descrição</v>
          </cell>
          <cell r="D2354" t="str">
            <v>Unidade</v>
          </cell>
          <cell r="E2354" t="str">
            <v>Coeficiente</v>
          </cell>
          <cell r="F2354" t="str">
            <v>Preço</v>
          </cell>
          <cell r="G2354" t="str">
            <v>Total</v>
          </cell>
        </row>
        <row r="2355">
          <cell r="B2355" t="str">
            <v>MAO DE OBRA</v>
          </cell>
        </row>
        <row r="2356">
          <cell r="B2356" t="str">
            <v>COMPOSIÇÃO PMM-003</v>
          </cell>
          <cell r="C2356" t="str">
            <v>Auxiliar de Eletricista com encargos complementares</v>
          </cell>
          <cell r="D2356" t="str">
            <v>h</v>
          </cell>
          <cell r="E2356">
            <v>0.25</v>
          </cell>
          <cell r="F2356">
            <v>12.149999999999999</v>
          </cell>
          <cell r="G2356">
            <v>3.04</v>
          </cell>
        </row>
        <row r="2357">
          <cell r="B2357" t="str">
            <v>COMPOSIÇÃO PMM-004</v>
          </cell>
          <cell r="C2357" t="str">
            <v>Eletricista com encargos complementares</v>
          </cell>
          <cell r="D2357" t="str">
            <v>h</v>
          </cell>
          <cell r="E2357">
            <v>0.25</v>
          </cell>
          <cell r="F2357">
            <v>15.620000000000001</v>
          </cell>
          <cell r="G2357">
            <v>3.91</v>
          </cell>
        </row>
        <row r="2359">
          <cell r="B2359" t="str">
            <v>TOTAL MAO DE OBRA R$</v>
          </cell>
          <cell r="G2359">
            <v>6.95</v>
          </cell>
        </row>
        <row r="2360">
          <cell r="B2360" t="str">
            <v>MATERIAIS</v>
          </cell>
        </row>
        <row r="2363">
          <cell r="B2363" t="str">
            <v>TOTAL MATERIAIS R$</v>
          </cell>
          <cell r="G2363">
            <v>0</v>
          </cell>
        </row>
        <row r="2364">
          <cell r="B2364" t="str">
            <v>EQUIPAMENTOS (CUSTO HORÁRIO)</v>
          </cell>
        </row>
        <row r="2365">
          <cell r="B2365" t="str">
            <v>COMPOSIÇÃO PMM-001</v>
          </cell>
          <cell r="C2365" t="str">
            <v>VEÍCULO COM UM CESTO AÉREO SIMPLES ISOLADO COM ALCANCE ATÉ 13 METROS E PORTA ESCADA, MONTADO SOBRE CAMINHÃO DE CARROCERIA (CHP)</v>
          </cell>
          <cell r="D2365" t="str">
            <v>CHP</v>
          </cell>
          <cell r="E2365">
            <v>0.25</v>
          </cell>
          <cell r="F2365">
            <v>98.63000000000001</v>
          </cell>
          <cell r="G2365">
            <v>24.66</v>
          </cell>
        </row>
        <row r="2366">
          <cell r="B2366" t="str">
            <v>TOTAL EQUIPAMENTOS (CUSTO HORÁRIO) R$</v>
          </cell>
          <cell r="G2366">
            <v>24.66</v>
          </cell>
        </row>
        <row r="2367">
          <cell r="B2367" t="str">
            <v>SERVIÇOS</v>
          </cell>
        </row>
        <row r="2371">
          <cell r="B2371" t="str">
            <v>TOTAL SERVIÇOS R$</v>
          </cell>
          <cell r="G2371">
            <v>0</v>
          </cell>
        </row>
        <row r="2373">
          <cell r="F2373" t="str">
            <v>TOTAL SIMPLES R$</v>
          </cell>
          <cell r="G2373">
            <v>31.61</v>
          </cell>
        </row>
        <row r="2374">
          <cell r="B2374" t="str">
            <v>  OBS.: 1) ENCARGOS SOCIAIS DA MÃO DE OBRA HORISTA JÁ INCLUSO NO SEU  VALOR;</v>
          </cell>
          <cell r="F2374" t="str">
            <v>BDI R$</v>
          </cell>
          <cell r="G2374">
            <v>7.9</v>
          </cell>
        </row>
        <row r="2375">
          <cell r="F2375" t="str">
            <v>TOTAL GERAL C/ BDI R$</v>
          </cell>
          <cell r="G2375">
            <v>39.51</v>
          </cell>
        </row>
        <row r="2376">
          <cell r="F2376" t="str">
            <v>TOTAL GERAL S/ BDI R$</v>
          </cell>
          <cell r="G2376">
            <v>31.607999999999997</v>
          </cell>
        </row>
        <row r="2378">
          <cell r="A2378" t="str">
            <v>24.a</v>
          </cell>
          <cell r="C2378" t="str">
            <v>Retirada de contator</v>
          </cell>
          <cell r="D2378" t="str">
            <v>un</v>
          </cell>
          <cell r="G2378">
            <v>31.607999999999997</v>
          </cell>
        </row>
        <row r="2379">
          <cell r="B2379" t="str">
            <v>COMPOSIÇÃO</v>
          </cell>
          <cell r="C2379" t="str">
            <v>Retirada de contator</v>
          </cell>
        </row>
        <row r="2380">
          <cell r="B2380" t="str">
            <v>UNIDADE</v>
          </cell>
          <cell r="C2380" t="str">
            <v>un</v>
          </cell>
        </row>
        <row r="2381">
          <cell r="B2381" t="str">
            <v>CÓDIGO</v>
          </cell>
          <cell r="C2381" t="str">
            <v>24.a</v>
          </cell>
        </row>
        <row r="2382">
          <cell r="B2382" t="str">
            <v>AUTOR</v>
          </cell>
        </row>
        <row r="2383">
          <cell r="B2383" t="str">
            <v>ULT ATUAL</v>
          </cell>
          <cell r="C2383" t="str">
            <v>18/06/2015 (SINAPI) E 11/2014 (PREFEITURA)</v>
          </cell>
        </row>
        <row r="2384">
          <cell r="B2384" t="str">
            <v>TABELA</v>
          </cell>
          <cell r="C2384" t="str">
            <v>SINAPI MAI/15 (DESONERADA)/PREFEITURA DE MARANGUAPE</v>
          </cell>
        </row>
        <row r="2386">
          <cell r="B2386" t="str">
            <v>Código</v>
          </cell>
          <cell r="C2386" t="str">
            <v>Descrição</v>
          </cell>
          <cell r="D2386" t="str">
            <v>Unidade</v>
          </cell>
          <cell r="E2386" t="str">
            <v>Coeficiente</v>
          </cell>
          <cell r="F2386" t="str">
            <v>Preço</v>
          </cell>
          <cell r="G2386" t="str">
            <v>Total</v>
          </cell>
        </row>
        <row r="2387">
          <cell r="B2387" t="str">
            <v>MAO DE OBRA</v>
          </cell>
        </row>
        <row r="2388">
          <cell r="B2388" t="str">
            <v>COMPOSIÇÃO PMM-003</v>
          </cell>
          <cell r="C2388" t="str">
            <v>Auxiliar de Eletricista com encargos complementares</v>
          </cell>
          <cell r="D2388" t="str">
            <v>h</v>
          </cell>
          <cell r="E2388">
            <v>0.25</v>
          </cell>
          <cell r="F2388">
            <v>12.149999999999999</v>
          </cell>
          <cell r="G2388">
            <v>3.04</v>
          </cell>
        </row>
        <row r="2389">
          <cell r="B2389" t="str">
            <v>COMPOSIÇÃO PMM-004</v>
          </cell>
          <cell r="C2389" t="str">
            <v>Eletricista com encargos complementares</v>
          </cell>
          <cell r="D2389" t="str">
            <v>h</v>
          </cell>
          <cell r="E2389">
            <v>0.25</v>
          </cell>
          <cell r="F2389">
            <v>15.620000000000001</v>
          </cell>
          <cell r="G2389">
            <v>3.91</v>
          </cell>
        </row>
        <row r="2391">
          <cell r="B2391" t="str">
            <v>TOTAL MAO DE OBRA R$</v>
          </cell>
          <cell r="G2391">
            <v>6.95</v>
          </cell>
        </row>
        <row r="2392">
          <cell r="B2392" t="str">
            <v>MATERIAIS</v>
          </cell>
        </row>
        <row r="2395">
          <cell r="B2395" t="str">
            <v>TOTAL MATERIAIS R$</v>
          </cell>
          <cell r="G2395">
            <v>0</v>
          </cell>
        </row>
        <row r="2396">
          <cell r="B2396" t="str">
            <v>EQUIPAMENTOS (CUSTO HORÁRIO)</v>
          </cell>
        </row>
        <row r="2397">
          <cell r="B2397" t="str">
            <v>COMPOSIÇÃO PMM-001</v>
          </cell>
          <cell r="C2397" t="str">
            <v>VEÍCULO COM UM CESTO AÉREO SIMPLES ISOLADO COM ALCANCE ATÉ 13 METROS E PORTA ESCADA, MONTADO SOBRE CAMINHÃO DE CARROCERIA (CHP)</v>
          </cell>
          <cell r="D2397" t="str">
            <v>CHP</v>
          </cell>
          <cell r="E2397">
            <v>0.25</v>
          </cell>
          <cell r="F2397">
            <v>98.63000000000001</v>
          </cell>
          <cell r="G2397">
            <v>24.66</v>
          </cell>
        </row>
        <row r="2398">
          <cell r="B2398" t="str">
            <v>TOTAL EQUIPAMENTOS (CUSTO HORÁRIO) R$</v>
          </cell>
          <cell r="G2398">
            <v>24.66</v>
          </cell>
        </row>
        <row r="2399">
          <cell r="B2399" t="str">
            <v>SERVIÇOS</v>
          </cell>
        </row>
        <row r="2403">
          <cell r="B2403" t="str">
            <v>TOTAL SERVIÇOS R$</v>
          </cell>
          <cell r="G2403">
            <v>0</v>
          </cell>
        </row>
        <row r="2405">
          <cell r="F2405" t="str">
            <v>TOTAL SIMPLES R$</v>
          </cell>
          <cell r="G2405">
            <v>31.61</v>
          </cell>
        </row>
        <row r="2406">
          <cell r="B2406" t="str">
            <v>  OBS.: 1) ENCARGOS SOCIAIS DA MÃO DE OBRA HORISTA JÁ INCLUSO NO SEU  VALOR;</v>
          </cell>
          <cell r="F2406" t="str">
            <v>BDI R$</v>
          </cell>
          <cell r="G2406">
            <v>7.9</v>
          </cell>
        </row>
        <row r="2407">
          <cell r="F2407" t="str">
            <v>TOTAL GERAL C/ BDI R$</v>
          </cell>
          <cell r="G2407">
            <v>39.51</v>
          </cell>
        </row>
        <row r="2408">
          <cell r="F2408" t="str">
            <v>TOTAL GERAL S/ BDI R$</v>
          </cell>
          <cell r="G2408">
            <v>31.607999999999997</v>
          </cell>
        </row>
        <row r="2410">
          <cell r="A2410" t="str">
            <v>25.a</v>
          </cell>
          <cell r="C2410" t="str">
            <v>Até 25mm2</v>
          </cell>
          <cell r="D2410" t="str">
            <v>m</v>
          </cell>
          <cell r="G2410">
            <v>1.272</v>
          </cell>
        </row>
        <row r="2411">
          <cell r="B2411" t="str">
            <v>COMPOSIÇÃO</v>
          </cell>
          <cell r="C2411" t="str">
            <v>Até 25mm2</v>
          </cell>
        </row>
        <row r="2412">
          <cell r="B2412" t="str">
            <v>UNIDADE</v>
          </cell>
          <cell r="C2412" t="str">
            <v>m</v>
          </cell>
        </row>
        <row r="2413">
          <cell r="B2413" t="str">
            <v>CÓDIGO</v>
          </cell>
          <cell r="C2413" t="str">
            <v>25.a</v>
          </cell>
        </row>
        <row r="2414">
          <cell r="B2414" t="str">
            <v>AUTOR</v>
          </cell>
        </row>
        <row r="2415">
          <cell r="B2415" t="str">
            <v>ULT ATUAL</v>
          </cell>
          <cell r="C2415" t="str">
            <v>18/06/2015 (SINAPI) E 11/2014 (PREFEITURA)</v>
          </cell>
        </row>
        <row r="2416">
          <cell r="B2416" t="str">
            <v>TABELA</v>
          </cell>
          <cell r="C2416" t="str">
            <v>SINAPI MAI/15 (DESONERADA)/PREFEITURA DE MARANGUAPE</v>
          </cell>
        </row>
        <row r="2418">
          <cell r="B2418" t="str">
            <v>Código</v>
          </cell>
          <cell r="C2418" t="str">
            <v>Descrição</v>
          </cell>
          <cell r="D2418" t="str">
            <v>Unidade</v>
          </cell>
          <cell r="E2418" t="str">
            <v>Coeficiente</v>
          </cell>
          <cell r="F2418" t="str">
            <v>Preço</v>
          </cell>
          <cell r="G2418" t="str">
            <v>Total</v>
          </cell>
        </row>
        <row r="2419">
          <cell r="B2419" t="str">
            <v>MAO DE OBRA</v>
          </cell>
        </row>
        <row r="2420">
          <cell r="B2420" t="str">
            <v>COMPOSIÇÃO PMM-003</v>
          </cell>
          <cell r="C2420" t="str">
            <v>Auxiliar de Eletricista com encargos complementares</v>
          </cell>
          <cell r="D2420" t="str">
            <v>h</v>
          </cell>
          <cell r="E2420">
            <v>0.01</v>
          </cell>
          <cell r="F2420">
            <v>12.149999999999999</v>
          </cell>
          <cell r="G2420">
            <v>0.12</v>
          </cell>
        </row>
        <row r="2421">
          <cell r="B2421" t="str">
            <v>COMPOSIÇÃO PMM-004</v>
          </cell>
          <cell r="C2421" t="str">
            <v>Eletricista com encargos complementares</v>
          </cell>
          <cell r="D2421" t="str">
            <v>h</v>
          </cell>
          <cell r="E2421">
            <v>0.01</v>
          </cell>
          <cell r="F2421">
            <v>15.620000000000001</v>
          </cell>
          <cell r="G2421">
            <v>0.16</v>
          </cell>
        </row>
        <row r="2423">
          <cell r="B2423" t="str">
            <v>TOTAL MAO DE OBRA R$</v>
          </cell>
          <cell r="G2423">
            <v>0.28</v>
          </cell>
        </row>
        <row r="2424">
          <cell r="B2424" t="str">
            <v>MATERIAIS</v>
          </cell>
        </row>
        <row r="2427">
          <cell r="B2427" t="str">
            <v>TOTAL MATERIAIS R$</v>
          </cell>
          <cell r="G2427">
            <v>0</v>
          </cell>
        </row>
        <row r="2428">
          <cell r="B2428" t="str">
            <v>EQUIPAMENTOS (CUSTO HORÁRIO)</v>
          </cell>
        </row>
        <row r="2429">
          <cell r="B2429" t="str">
            <v>COMPOSIÇÃO PMM-001</v>
          </cell>
          <cell r="C2429" t="str">
            <v>VEÍCULO COM UM CESTO AÉREO SIMPLES ISOLADO COM ALCANCE ATÉ 13 METROS E PORTA ESCADA, MONTADO SOBRE CAMINHÃO DE CARROCERIA (CHP)</v>
          </cell>
          <cell r="D2429" t="str">
            <v>CHP</v>
          </cell>
          <cell r="E2429">
            <v>0.01</v>
          </cell>
          <cell r="F2429">
            <v>98.63000000000001</v>
          </cell>
          <cell r="G2429">
            <v>0.99</v>
          </cell>
        </row>
        <row r="2430">
          <cell r="B2430" t="str">
            <v>TOTAL EQUIPAMENTOS (CUSTO HORÁRIO) R$</v>
          </cell>
          <cell r="G2430">
            <v>0.99</v>
          </cell>
        </row>
        <row r="2431">
          <cell r="B2431" t="str">
            <v>SERVIÇOS</v>
          </cell>
        </row>
        <row r="2435">
          <cell r="B2435" t="str">
            <v>TOTAL SERVIÇOS R$</v>
          </cell>
          <cell r="G2435">
            <v>0</v>
          </cell>
        </row>
        <row r="2437">
          <cell r="F2437" t="str">
            <v>TOTAL SIMPLES R$</v>
          </cell>
          <cell r="G2437">
            <v>1.27</v>
          </cell>
        </row>
        <row r="2438">
          <cell r="B2438" t="str">
            <v>  OBS.: 1) ENCARGOS SOCIAIS DA MÃO DE OBRA HORISTA JÁ INCLUSO NO SEU  VALOR;</v>
          </cell>
          <cell r="F2438" t="str">
            <v>BDI R$</v>
          </cell>
          <cell r="G2438">
            <v>0.32</v>
          </cell>
        </row>
        <row r="2439">
          <cell r="F2439" t="str">
            <v>TOTAL GERAL C/ BDI R$</v>
          </cell>
          <cell r="G2439">
            <v>1.59</v>
          </cell>
        </row>
        <row r="2440">
          <cell r="F2440" t="str">
            <v>TOTAL GERAL S/ BDI R$</v>
          </cell>
          <cell r="G2440">
            <v>1.272</v>
          </cell>
        </row>
        <row r="2442">
          <cell r="A2442" t="str">
            <v>26.a</v>
          </cell>
          <cell r="C2442" t="str">
            <v>Em braço de 1000mm até 3000mm</v>
          </cell>
          <cell r="D2442" t="str">
            <v>un</v>
          </cell>
          <cell r="G2442">
            <v>31.607999999999997</v>
          </cell>
        </row>
        <row r="2443">
          <cell r="B2443" t="str">
            <v>COMPOSIÇÃO</v>
          </cell>
          <cell r="C2443" t="str">
            <v>Em braço de 1000mm até 3000mm</v>
          </cell>
        </row>
        <row r="2444">
          <cell r="B2444" t="str">
            <v>UNIDADE</v>
          </cell>
          <cell r="C2444" t="str">
            <v>un</v>
          </cell>
        </row>
        <row r="2445">
          <cell r="B2445" t="str">
            <v>CÓDIGO</v>
          </cell>
          <cell r="C2445" t="str">
            <v>26.a</v>
          </cell>
        </row>
        <row r="2446">
          <cell r="B2446" t="str">
            <v>AUTOR</v>
          </cell>
        </row>
        <row r="2447">
          <cell r="B2447" t="str">
            <v>ULT ATUAL</v>
          </cell>
          <cell r="C2447" t="str">
            <v>18/06/2015 (SINAPI) E 11/2014 (PREFEITURA)</v>
          </cell>
        </row>
        <row r="2448">
          <cell r="B2448" t="str">
            <v>TABELA</v>
          </cell>
          <cell r="C2448" t="str">
            <v>SINAPI MAI/15 (DESONERADA)/PREFEITURA DE MARANGUAPE</v>
          </cell>
        </row>
        <row r="2450">
          <cell r="B2450" t="str">
            <v>Código</v>
          </cell>
          <cell r="C2450" t="str">
            <v>Descrição</v>
          </cell>
          <cell r="D2450" t="str">
            <v>Unidade</v>
          </cell>
          <cell r="E2450" t="str">
            <v>Coeficiente</v>
          </cell>
          <cell r="F2450" t="str">
            <v>Preço</v>
          </cell>
          <cell r="G2450" t="str">
            <v>Total</v>
          </cell>
        </row>
        <row r="2451">
          <cell r="B2451" t="str">
            <v>MAO DE OBRA</v>
          </cell>
        </row>
        <row r="2452">
          <cell r="B2452" t="str">
            <v>COMPOSIÇÃO PMM-003</v>
          </cell>
          <cell r="C2452" t="str">
            <v>Auxiliar de Eletricista com encargos complementares</v>
          </cell>
          <cell r="D2452" t="str">
            <v>h</v>
          </cell>
          <cell r="E2452">
            <v>0.25</v>
          </cell>
          <cell r="F2452">
            <v>12.149999999999999</v>
          </cell>
          <cell r="G2452">
            <v>3.04</v>
          </cell>
        </row>
        <row r="2453">
          <cell r="B2453" t="str">
            <v>COMPOSIÇÃO PMM-004</v>
          </cell>
          <cell r="C2453" t="str">
            <v>Eletricista com encargos complementares</v>
          </cell>
          <cell r="D2453" t="str">
            <v>h</v>
          </cell>
          <cell r="E2453">
            <v>0.25</v>
          </cell>
          <cell r="F2453">
            <v>15.620000000000001</v>
          </cell>
          <cell r="G2453">
            <v>3.91</v>
          </cell>
        </row>
        <row r="2455">
          <cell r="B2455" t="str">
            <v>TOTAL MAO DE OBRA R$</v>
          </cell>
          <cell r="G2455">
            <v>6.95</v>
          </cell>
        </row>
        <row r="2456">
          <cell r="B2456" t="str">
            <v>MATERIAIS</v>
          </cell>
        </row>
        <row r="2459">
          <cell r="B2459" t="str">
            <v>TOTAL MATERIAIS R$</v>
          </cell>
          <cell r="G2459">
            <v>0</v>
          </cell>
        </row>
        <row r="2460">
          <cell r="B2460" t="str">
            <v>EQUIPAMENTOS (CUSTO HORÁRIO)</v>
          </cell>
        </row>
        <row r="2461">
          <cell r="B2461" t="str">
            <v>COMPOSIÇÃO PMM-001</v>
          </cell>
          <cell r="C2461" t="str">
            <v>VEÍCULO COM UM CESTO AÉREO SIMPLES ISOLADO COM ALCANCE ATÉ 13 METROS E PORTA ESCADA, MONTADO SOBRE CAMINHÃO DE CARROCERIA (CHP)</v>
          </cell>
          <cell r="D2461" t="str">
            <v>CHP</v>
          </cell>
          <cell r="E2461">
            <v>0.25</v>
          </cell>
          <cell r="F2461">
            <v>98.63000000000001</v>
          </cell>
          <cell r="G2461">
            <v>24.66</v>
          </cell>
        </row>
        <row r="2462">
          <cell r="B2462" t="str">
            <v>TOTAL EQUIPAMENTOS (CUSTO HORÁRIO) R$</v>
          </cell>
          <cell r="G2462">
            <v>24.66</v>
          </cell>
        </row>
        <row r="2463">
          <cell r="B2463" t="str">
            <v>SERVIÇOS</v>
          </cell>
        </row>
        <row r="2467">
          <cell r="B2467" t="str">
            <v>TOTAL SERVIÇOS R$</v>
          </cell>
          <cell r="G2467">
            <v>0</v>
          </cell>
        </row>
        <row r="2469">
          <cell r="F2469" t="str">
            <v>TOTAL SIMPLES R$</v>
          </cell>
          <cell r="G2469">
            <v>31.61</v>
          </cell>
        </row>
        <row r="2470">
          <cell r="B2470" t="str">
            <v>  OBS.: 1) ENCARGOS SOCIAIS DA MÃO DE OBRA HORISTA JÁ INCLUSO NO SEU  VALOR;</v>
          </cell>
          <cell r="F2470" t="str">
            <v>BDI R$</v>
          </cell>
          <cell r="G2470">
            <v>7.9</v>
          </cell>
        </row>
        <row r="2471">
          <cell r="F2471" t="str">
            <v>TOTAL GERAL C/ BDI R$</v>
          </cell>
          <cell r="G2471">
            <v>39.51</v>
          </cell>
        </row>
        <row r="2472">
          <cell r="F2472" t="str">
            <v>TOTAL GERAL S/ BDI R$</v>
          </cell>
          <cell r="G2472">
            <v>31.607999999999997</v>
          </cell>
        </row>
        <row r="2474">
          <cell r="A2474" t="str">
            <v>27.a</v>
          </cell>
          <cell r="C2474" t="str">
            <v>Até 15m de comprimento</v>
          </cell>
          <cell r="D2474" t="str">
            <v>un</v>
          </cell>
          <cell r="G2474">
            <v>134.608</v>
          </cell>
        </row>
        <row r="2475">
          <cell r="B2475" t="str">
            <v>COMPOSIÇÃO</v>
          </cell>
          <cell r="C2475" t="str">
            <v>Até 15m de comprimento</v>
          </cell>
        </row>
        <row r="2476">
          <cell r="B2476" t="str">
            <v>UNIDADE</v>
          </cell>
          <cell r="C2476" t="str">
            <v>un</v>
          </cell>
        </row>
        <row r="2477">
          <cell r="B2477" t="str">
            <v>CÓDIGO</v>
          </cell>
          <cell r="C2477" t="str">
            <v>27.a</v>
          </cell>
        </row>
        <row r="2478">
          <cell r="B2478" t="str">
            <v>AUTOR</v>
          </cell>
        </row>
        <row r="2479">
          <cell r="B2479" t="str">
            <v>ULT ATUAL</v>
          </cell>
          <cell r="C2479" t="str">
            <v>18/06/2015 (SINAPI) E 11/2014 (PREFEITURA)</v>
          </cell>
        </row>
        <row r="2480">
          <cell r="B2480" t="str">
            <v>TABELA</v>
          </cell>
          <cell r="C2480" t="str">
            <v>SINAPI MAI/15 (DESONERADA)/PREFEITURA DE MARANGUAPE</v>
          </cell>
        </row>
        <row r="2482">
          <cell r="B2482" t="str">
            <v>Código</v>
          </cell>
          <cell r="C2482" t="str">
            <v>Descrição</v>
          </cell>
          <cell r="D2482" t="str">
            <v>Unidade</v>
          </cell>
          <cell r="E2482" t="str">
            <v>Coeficiente</v>
          </cell>
          <cell r="F2482" t="str">
            <v>Preço</v>
          </cell>
          <cell r="G2482" t="str">
            <v>Total</v>
          </cell>
        </row>
        <row r="2483">
          <cell r="B2483" t="str">
            <v>MAO DE OBRA</v>
          </cell>
        </row>
        <row r="2484">
          <cell r="B2484" t="str">
            <v>COMPOSIÇÃO PMM-003</v>
          </cell>
          <cell r="C2484" t="str">
            <v>Auxiliar de Eletricista com encargos complementares</v>
          </cell>
          <cell r="D2484" t="str">
            <v>h</v>
          </cell>
          <cell r="E2484">
            <v>1.52</v>
          </cell>
          <cell r="F2484">
            <v>12.149999999999999</v>
          </cell>
          <cell r="G2484">
            <v>18.47</v>
          </cell>
        </row>
        <row r="2485">
          <cell r="B2485" t="str">
            <v>COMPOSIÇÃO PMM-004</v>
          </cell>
          <cell r="C2485" t="str">
            <v>Eletricista com encargos complementares</v>
          </cell>
          <cell r="D2485" t="str">
            <v>h</v>
          </cell>
          <cell r="E2485">
            <v>2.28</v>
          </cell>
          <cell r="F2485">
            <v>15.620000000000001</v>
          </cell>
          <cell r="G2485">
            <v>35.61</v>
          </cell>
        </row>
        <row r="2487">
          <cell r="B2487" t="str">
            <v>TOTAL MAO DE OBRA R$</v>
          </cell>
          <cell r="G2487">
            <v>54.08</v>
          </cell>
        </row>
        <row r="2488">
          <cell r="B2488" t="str">
            <v>MATERIAIS</v>
          </cell>
        </row>
        <row r="2491">
          <cell r="B2491" t="str">
            <v>TOTAL MATERIAIS R$</v>
          </cell>
          <cell r="G2491">
            <v>0</v>
          </cell>
        </row>
        <row r="2492">
          <cell r="B2492" t="str">
            <v>EQUIPAMENTOS (CUSTO HORÁRIO)</v>
          </cell>
        </row>
        <row r="2493">
          <cell r="B2493" t="str">
            <v>i0705</v>
          </cell>
          <cell r="C2493" t="str">
            <v>CAMINHÃO COMERC. EQUIP. C/GUINDASTE (CHP)</v>
          </cell>
          <cell r="D2493" t="str">
            <v>H</v>
          </cell>
          <cell r="E2493">
            <v>0.76</v>
          </cell>
          <cell r="F2493">
            <v>105.96</v>
          </cell>
          <cell r="G2493">
            <v>80.53</v>
          </cell>
        </row>
        <row r="2494">
          <cell r="B2494" t="str">
            <v>TOTAL EQUIPAMENTOS (CUSTO HORÁRIO) R$</v>
          </cell>
          <cell r="G2494">
            <v>80.53</v>
          </cell>
        </row>
        <row r="2495">
          <cell r="B2495" t="str">
            <v>SERVIÇOS</v>
          </cell>
        </row>
        <row r="2499">
          <cell r="B2499" t="str">
            <v>TOTAL SERVIÇOS R$</v>
          </cell>
          <cell r="G2499">
            <v>0</v>
          </cell>
        </row>
        <row r="2501">
          <cell r="F2501" t="str">
            <v>TOTAL SIMPLES R$</v>
          </cell>
          <cell r="G2501">
            <v>134.61</v>
          </cell>
        </row>
        <row r="2502">
          <cell r="B2502" t="str">
            <v>  OBS.: 1) ENCARGOS SOCIAIS DA MÃO DE OBRA HORISTA JÁ INCLUSO NO SEU  VALOR;</v>
          </cell>
          <cell r="F2502" t="str">
            <v>BDI R$</v>
          </cell>
          <cell r="G2502">
            <v>33.65</v>
          </cell>
        </row>
        <row r="2503">
          <cell r="F2503" t="str">
            <v>TOTAL GERAL C/ BDI R$</v>
          </cell>
          <cell r="G2503">
            <v>168.26</v>
          </cell>
        </row>
        <row r="2504">
          <cell r="F2504" t="str">
            <v>TOTAL GERAL S/ BDI R$</v>
          </cell>
          <cell r="G2504">
            <v>134.608</v>
          </cell>
        </row>
        <row r="2506">
          <cell r="A2506" t="str">
            <v>28.a</v>
          </cell>
          <cell r="C2506" t="str">
            <v>Para pétalas - em altura até 15m </v>
          </cell>
          <cell r="D2506" t="str">
            <v>un</v>
          </cell>
          <cell r="G2506">
            <v>15.168000000000001</v>
          </cell>
        </row>
        <row r="2507">
          <cell r="B2507" t="str">
            <v>COMPOSIÇÃO</v>
          </cell>
          <cell r="C2507" t="str">
            <v>Para pétalas - em altura até 15m </v>
          </cell>
        </row>
        <row r="2508">
          <cell r="B2508" t="str">
            <v>UNIDADE</v>
          </cell>
          <cell r="C2508" t="str">
            <v>un</v>
          </cell>
        </row>
        <row r="2509">
          <cell r="B2509" t="str">
            <v>CÓDIGO</v>
          </cell>
          <cell r="C2509" t="str">
            <v>28.a</v>
          </cell>
        </row>
        <row r="2510">
          <cell r="B2510" t="str">
            <v>AUTOR</v>
          </cell>
        </row>
        <row r="2511">
          <cell r="B2511" t="str">
            <v>ULT ATUAL</v>
          </cell>
          <cell r="C2511" t="str">
            <v>18/06/2015 (SINAPI) E 11/2014 (PREFEITURA)</v>
          </cell>
        </row>
        <row r="2512">
          <cell r="B2512" t="str">
            <v>TABELA</v>
          </cell>
          <cell r="C2512" t="str">
            <v>SINAPI MAI/15 (DESONERADA)/PREFEITURA DE MARANGUAPE</v>
          </cell>
        </row>
        <row r="2514">
          <cell r="B2514" t="str">
            <v>Código</v>
          </cell>
          <cell r="C2514" t="str">
            <v>Descrição</v>
          </cell>
          <cell r="D2514" t="str">
            <v>Unidade</v>
          </cell>
          <cell r="E2514" t="str">
            <v>Coeficiente</v>
          </cell>
          <cell r="F2514" t="str">
            <v>Preço</v>
          </cell>
          <cell r="G2514" t="str">
            <v>Total</v>
          </cell>
        </row>
        <row r="2515">
          <cell r="B2515" t="str">
            <v>MAO DE OBRA</v>
          </cell>
        </row>
        <row r="2516">
          <cell r="B2516" t="str">
            <v>COMPOSIÇÃO PMM-003</v>
          </cell>
          <cell r="C2516" t="str">
            <v>Auxiliar de Eletricista com encargos complementares</v>
          </cell>
          <cell r="D2516" t="str">
            <v>h</v>
          </cell>
          <cell r="E2516">
            <v>0.12</v>
          </cell>
          <cell r="F2516">
            <v>12.149999999999999</v>
          </cell>
          <cell r="G2516">
            <v>1.46</v>
          </cell>
        </row>
        <row r="2517">
          <cell r="B2517" t="str">
            <v>COMPOSIÇÃO PMM-004</v>
          </cell>
          <cell r="C2517" t="str">
            <v>Eletricista com encargos complementares</v>
          </cell>
          <cell r="D2517" t="str">
            <v>h</v>
          </cell>
          <cell r="E2517">
            <v>0.12</v>
          </cell>
          <cell r="F2517">
            <v>15.620000000000001</v>
          </cell>
          <cell r="G2517">
            <v>1.87</v>
          </cell>
        </row>
        <row r="2519">
          <cell r="B2519" t="str">
            <v>TOTAL MAO DE OBRA R$</v>
          </cell>
          <cell r="G2519">
            <v>3.33</v>
          </cell>
        </row>
        <row r="2520">
          <cell r="B2520" t="str">
            <v>MATERIAIS</v>
          </cell>
        </row>
        <row r="2523">
          <cell r="B2523" t="str">
            <v>TOTAL MATERIAIS R$</v>
          </cell>
          <cell r="G2523">
            <v>0</v>
          </cell>
        </row>
        <row r="2524">
          <cell r="B2524" t="str">
            <v>EQUIPAMENTOS (CUSTO HORÁRIO)</v>
          </cell>
        </row>
        <row r="2525">
          <cell r="B2525" t="str">
            <v>COMPOSIÇÃO PMM-001</v>
          </cell>
          <cell r="C2525" t="str">
            <v>VEÍCULO COM UM CESTO AÉREO SIMPLES ISOLADO COM ALCANCE ATÉ 13 METROS E PORTA ESCADA, MONTADO SOBRE CAMINHÃO DE CARROCERIA (CHP)</v>
          </cell>
          <cell r="D2525" t="str">
            <v>CHP</v>
          </cell>
          <cell r="E2525">
            <v>0.12</v>
          </cell>
          <cell r="F2525">
            <v>98.63000000000001</v>
          </cell>
          <cell r="G2525">
            <v>11.84</v>
          </cell>
        </row>
        <row r="2526">
          <cell r="B2526" t="str">
            <v>TOTAL EQUIPAMENTOS (CUSTO HORÁRIO) R$</v>
          </cell>
          <cell r="G2526">
            <v>11.84</v>
          </cell>
        </row>
        <row r="2527">
          <cell r="B2527" t="str">
            <v>SERVIÇOS</v>
          </cell>
        </row>
        <row r="2531">
          <cell r="B2531" t="str">
            <v>TOTAL SERVIÇOS R$</v>
          </cell>
          <cell r="G2531">
            <v>0</v>
          </cell>
        </row>
        <row r="2533">
          <cell r="F2533" t="str">
            <v>TOTAL SIMPLES R$</v>
          </cell>
          <cell r="G2533">
            <v>15.17</v>
          </cell>
        </row>
        <row r="2534">
          <cell r="B2534" t="str">
            <v>  OBS.: 1) ENCARGOS SOCIAIS DA MÃO DE OBRA HORISTA JÁ INCLUSO NO SEU  VALOR;</v>
          </cell>
          <cell r="F2534" t="str">
            <v>BDI R$</v>
          </cell>
          <cell r="G2534">
            <v>3.79</v>
          </cell>
        </row>
        <row r="2535">
          <cell r="F2535" t="str">
            <v>TOTAL GERAL C/ BDI R$</v>
          </cell>
          <cell r="G2535">
            <v>18.96</v>
          </cell>
        </row>
        <row r="2536">
          <cell r="F2536" t="str">
            <v>TOTAL GERAL S/ BDI R$</v>
          </cell>
          <cell r="G2536">
            <v>15.168000000000001</v>
          </cell>
        </row>
        <row r="2538">
          <cell r="A2538" t="str">
            <v>29.a</v>
          </cell>
          <cell r="C2538" t="str">
            <v>De 51-65W, IP-65, 70% do fluxo após 50.000h, eficiência &gt; 85lm/W</v>
          </cell>
          <cell r="D2538" t="str">
            <v>un</v>
          </cell>
          <cell r="G2538">
            <v>2543.44</v>
          </cell>
        </row>
        <row r="2539">
          <cell r="B2539" t="str">
            <v>COMPOSIÇÃO</v>
          </cell>
          <cell r="C2539" t="str">
            <v>De 51-65W, IP-65, 70% do fluxo após 50.000h, eficiência &gt; 85lm/W</v>
          </cell>
        </row>
        <row r="2540">
          <cell r="B2540" t="str">
            <v>UNIDADE</v>
          </cell>
          <cell r="C2540" t="str">
            <v>un</v>
          </cell>
        </row>
        <row r="2541">
          <cell r="B2541" t="str">
            <v>CÓDIGO</v>
          </cell>
          <cell r="C2541" t="str">
            <v>29.a</v>
          </cell>
        </row>
        <row r="2542">
          <cell r="B2542" t="str">
            <v>AUTOR</v>
          </cell>
        </row>
        <row r="2543">
          <cell r="B2543" t="str">
            <v>ULT ATUAL</v>
          </cell>
          <cell r="C2543" t="str">
            <v>18/06/2015 (SINAPI) E 11/2014 (PREFEITURA)</v>
          </cell>
        </row>
        <row r="2544">
          <cell r="B2544" t="str">
            <v>TABELA</v>
          </cell>
          <cell r="C2544" t="str">
            <v>SINAPI MAI/15 (DESONERADA)/PREFEITURA DE MARANGUAPE</v>
          </cell>
        </row>
        <row r="2546">
          <cell r="B2546" t="str">
            <v>Código</v>
          </cell>
          <cell r="C2546" t="str">
            <v>Descrição</v>
          </cell>
          <cell r="D2546" t="str">
            <v>Unidade</v>
          </cell>
          <cell r="E2546" t="str">
            <v>Coeficiente</v>
          </cell>
          <cell r="F2546" t="str">
            <v>Preço</v>
          </cell>
          <cell r="G2546" t="str">
            <v>Total</v>
          </cell>
        </row>
        <row r="2547">
          <cell r="B2547" t="str">
            <v>MAO DE OBRA</v>
          </cell>
        </row>
        <row r="2548">
          <cell r="B2548" t="str">
            <v>COMPOSIÇÃO PMM-003</v>
          </cell>
          <cell r="C2548" t="str">
            <v>Auxiliar de Eletricista com encargos complementares</v>
          </cell>
          <cell r="D2548" t="str">
            <v>h</v>
          </cell>
          <cell r="E2548">
            <v>0.42</v>
          </cell>
          <cell r="F2548">
            <v>12.149999999999999</v>
          </cell>
          <cell r="G2548">
            <v>5.1</v>
          </cell>
        </row>
        <row r="2549">
          <cell r="B2549" t="str">
            <v>COMPOSIÇÃO PMM-004</v>
          </cell>
          <cell r="C2549" t="str">
            <v>Eletricista com encargos complementares</v>
          </cell>
          <cell r="D2549" t="str">
            <v>h</v>
          </cell>
          <cell r="E2549">
            <v>0.42</v>
          </cell>
          <cell r="F2549">
            <v>15.620000000000001</v>
          </cell>
          <cell r="G2549">
            <v>6.56</v>
          </cell>
        </row>
        <row r="2551">
          <cell r="B2551" t="str">
            <v>TOTAL MAO DE OBRA R$</v>
          </cell>
          <cell r="G2551">
            <v>11.66</v>
          </cell>
        </row>
        <row r="2552">
          <cell r="B2552" t="str">
            <v>MATERIAIS</v>
          </cell>
        </row>
        <row r="2553">
          <cell r="B2553" t="str">
            <v>COT0026</v>
          </cell>
          <cell r="C2553" t="str">
            <v>LUMINÁRIA LED 55W</v>
          </cell>
          <cell r="D2553" t="str">
            <v>UN</v>
          </cell>
          <cell r="E2553">
            <v>1</v>
          </cell>
          <cell r="F2553">
            <v>2490.36</v>
          </cell>
          <cell r="G2553">
            <v>2490.36</v>
          </cell>
        </row>
        <row r="2555">
          <cell r="B2555" t="str">
            <v>TOTAL MATERIAIS R$</v>
          </cell>
          <cell r="G2555">
            <v>2490.36</v>
          </cell>
        </row>
        <row r="2556">
          <cell r="B2556" t="str">
            <v>EQUIPAMENTOS (CUSTO HORÁRIO)</v>
          </cell>
        </row>
        <row r="2557">
          <cell r="B2557" t="str">
            <v>COMPOSIÇÃO PMM-001</v>
          </cell>
          <cell r="C2557" t="str">
            <v>VEÍCULO COM UM CESTO AÉREO SIMPLES ISOLADO COM ALCANCE ATÉ 13 METROS E PORTA ESCADA, MONTADO SOBRE CAMINHÃO DE CARROCERIA (CHP)</v>
          </cell>
          <cell r="D2557" t="str">
            <v>CHP</v>
          </cell>
          <cell r="E2557">
            <v>0.42</v>
          </cell>
          <cell r="F2557">
            <v>98.63000000000001</v>
          </cell>
          <cell r="G2557">
            <v>41.42</v>
          </cell>
        </row>
        <row r="2558">
          <cell r="B2558" t="str">
            <v>TOTAL EQUIPAMENTOS (CUSTO HORÁRIO) R$</v>
          </cell>
          <cell r="G2558">
            <v>41.42</v>
          </cell>
        </row>
        <row r="2559">
          <cell r="B2559" t="str">
            <v>SERVIÇOS</v>
          </cell>
        </row>
        <row r="2563">
          <cell r="B2563" t="str">
            <v>TOTAL SERVIÇOS R$</v>
          </cell>
          <cell r="G2563">
            <v>0</v>
          </cell>
        </row>
        <row r="2565">
          <cell r="F2565" t="str">
            <v>TOTAL SIMPLES R$</v>
          </cell>
          <cell r="G2565">
            <v>2543.44</v>
          </cell>
        </row>
        <row r="2566">
          <cell r="B2566" t="str">
            <v>  OBS.: 1) ENCARGOS SOCIAIS DA MÃO DE OBRA HORISTA JÁ INCLUSO NO SEU  VALOR;</v>
          </cell>
          <cell r="F2566" t="str">
            <v>BDI R$</v>
          </cell>
          <cell r="G2566">
            <v>635.86</v>
          </cell>
        </row>
        <row r="2567">
          <cell r="F2567" t="str">
            <v>TOTAL GERAL C/ BDI R$</v>
          </cell>
          <cell r="G2567">
            <v>3179.3</v>
          </cell>
        </row>
        <row r="2568">
          <cell r="F2568" t="str">
            <v>TOTAL GERAL S/ BDI R$</v>
          </cell>
          <cell r="G2568">
            <v>2543.44</v>
          </cell>
        </row>
        <row r="2570">
          <cell r="A2570" t="str">
            <v>29.b</v>
          </cell>
          <cell r="C2570" t="str">
            <v>De 86-110W, IP-65, 70% do fluxo após 50.000h, eficiência &gt; 85lm/W</v>
          </cell>
          <cell r="D2570" t="str">
            <v>un</v>
          </cell>
          <cell r="G2570">
            <v>3314.5199999999995</v>
          </cell>
        </row>
        <row r="2571">
          <cell r="B2571" t="str">
            <v>COMPOSIÇÃO</v>
          </cell>
          <cell r="C2571" t="str">
            <v>De 86-110W, IP-65, 70% do fluxo após 50.000h, eficiência &gt; 85lm/W</v>
          </cell>
        </row>
        <row r="2572">
          <cell r="B2572" t="str">
            <v>UNIDADE</v>
          </cell>
          <cell r="C2572" t="str">
            <v>un</v>
          </cell>
        </row>
        <row r="2573">
          <cell r="B2573" t="str">
            <v>CÓDIGO</v>
          </cell>
          <cell r="C2573" t="str">
            <v>29.b</v>
          </cell>
        </row>
        <row r="2574">
          <cell r="B2574" t="str">
            <v>AUTOR</v>
          </cell>
        </row>
        <row r="2575">
          <cell r="B2575" t="str">
            <v>ULT ATUAL</v>
          </cell>
          <cell r="C2575" t="str">
            <v>18/06/2015 (SINAPI) E 11/2014 (PREFEITURA)</v>
          </cell>
        </row>
        <row r="2576">
          <cell r="B2576" t="str">
            <v>TABELA</v>
          </cell>
          <cell r="C2576" t="str">
            <v>SINAPI MAI/15 (DESONERADA)/PREFEITURA DE MARANGUAPE</v>
          </cell>
        </row>
        <row r="2578">
          <cell r="B2578" t="str">
            <v>Código</v>
          </cell>
          <cell r="C2578" t="str">
            <v>Descrição</v>
          </cell>
          <cell r="D2578" t="str">
            <v>Unidade</v>
          </cell>
          <cell r="E2578" t="str">
            <v>Coeficiente</v>
          </cell>
          <cell r="F2578" t="str">
            <v>Preço</v>
          </cell>
          <cell r="G2578" t="str">
            <v>Total</v>
          </cell>
        </row>
        <row r="2579">
          <cell r="B2579" t="str">
            <v>MAO DE OBRA</v>
          </cell>
        </row>
        <row r="2580">
          <cell r="B2580" t="str">
            <v>COMPOSIÇÃO PMM-003</v>
          </cell>
          <cell r="C2580" t="str">
            <v>Auxiliar de Eletricista com encargos complementares</v>
          </cell>
          <cell r="D2580" t="str">
            <v>h</v>
          </cell>
          <cell r="E2580">
            <v>0.42</v>
          </cell>
          <cell r="F2580">
            <v>12.149999999999999</v>
          </cell>
          <cell r="G2580">
            <v>5.1</v>
          </cell>
        </row>
        <row r="2581">
          <cell r="B2581" t="str">
            <v>COMPOSIÇÃO PMM-004</v>
          </cell>
          <cell r="C2581" t="str">
            <v>Eletricista com encargos complementares</v>
          </cell>
          <cell r="D2581" t="str">
            <v>h</v>
          </cell>
          <cell r="E2581">
            <v>0.42</v>
          </cell>
          <cell r="F2581">
            <v>15.620000000000001</v>
          </cell>
          <cell r="G2581">
            <v>6.56</v>
          </cell>
        </row>
        <row r="2583">
          <cell r="B2583" t="str">
            <v>TOTAL MAO DE OBRA R$</v>
          </cell>
          <cell r="G2583">
            <v>11.66</v>
          </cell>
        </row>
        <row r="2584">
          <cell r="B2584" t="str">
            <v>MATERIAIS</v>
          </cell>
        </row>
        <row r="2585">
          <cell r="B2585" t="str">
            <v>COT0027</v>
          </cell>
          <cell r="C2585" t="str">
            <v>LUMINÁRIA LED 110W</v>
          </cell>
          <cell r="D2585" t="str">
            <v>UN</v>
          </cell>
          <cell r="E2585">
            <v>1</v>
          </cell>
          <cell r="F2585">
            <v>3261.44</v>
          </cell>
          <cell r="G2585">
            <v>3261.44</v>
          </cell>
        </row>
        <row r="2587">
          <cell r="B2587" t="str">
            <v>TOTAL MATERIAIS R$</v>
          </cell>
          <cell r="G2587">
            <v>3261.44</v>
          </cell>
        </row>
        <row r="2588">
          <cell r="B2588" t="str">
            <v>EQUIPAMENTOS (CUSTO HORÁRIO)</v>
          </cell>
        </row>
        <row r="2589">
          <cell r="B2589" t="str">
            <v>COMPOSIÇÃO PMM-001</v>
          </cell>
          <cell r="C2589" t="str">
            <v>VEÍCULO COM UM CESTO AÉREO SIMPLES ISOLADO COM ALCANCE ATÉ 13 METROS E PORTA ESCADA, MONTADO SOBRE CAMINHÃO DE CARROCERIA (CHP)</v>
          </cell>
          <cell r="D2589" t="str">
            <v>CHP</v>
          </cell>
          <cell r="E2589">
            <v>0.42</v>
          </cell>
          <cell r="F2589">
            <v>98.63000000000001</v>
          </cell>
          <cell r="G2589">
            <v>41.42</v>
          </cell>
        </row>
        <row r="2590">
          <cell r="B2590" t="str">
            <v>TOTAL EQUIPAMENTOS (CUSTO HORÁRIO) R$</v>
          </cell>
          <cell r="G2590">
            <v>41.42</v>
          </cell>
        </row>
        <row r="2591">
          <cell r="B2591" t="str">
            <v>SERVIÇOS</v>
          </cell>
        </row>
        <row r="2595">
          <cell r="B2595" t="str">
            <v>TOTAL SERVIÇOS R$</v>
          </cell>
          <cell r="G2595">
            <v>0</v>
          </cell>
        </row>
        <row r="2597">
          <cell r="F2597" t="str">
            <v>TOTAL SIMPLES R$</v>
          </cell>
          <cell r="G2597">
            <v>3314.52</v>
          </cell>
        </row>
        <row r="2598">
          <cell r="B2598" t="str">
            <v>  OBS.: 1) ENCARGOS SOCIAIS DA MÃO DE OBRA HORISTA JÁ INCLUSO NO SEU  VALOR;</v>
          </cell>
          <cell r="F2598" t="str">
            <v>BDI R$</v>
          </cell>
          <cell r="G2598">
            <v>828.63</v>
          </cell>
        </row>
        <row r="2599">
          <cell r="F2599" t="str">
            <v>TOTAL GERAL C/ BDI R$</v>
          </cell>
          <cell r="G2599">
            <v>4143.15</v>
          </cell>
        </row>
        <row r="2600">
          <cell r="F2600" t="str">
            <v>TOTAL GERAL S/ BDI R$</v>
          </cell>
          <cell r="G2600">
            <v>3314.5199999999995</v>
          </cell>
        </row>
        <row r="2602">
          <cell r="A2602" t="str">
            <v>29.c</v>
          </cell>
          <cell r="C2602" t="str">
            <v>De 146-175W, IP-65, 70% do fluxo após 50.000h, eficiência &gt; 85lm/W</v>
          </cell>
          <cell r="D2602" t="str">
            <v>un</v>
          </cell>
          <cell r="G2602">
            <v>4811.944</v>
          </cell>
        </row>
        <row r="2603">
          <cell r="B2603" t="str">
            <v>COMPOSIÇÃO</v>
          </cell>
          <cell r="C2603" t="str">
            <v>De 146-175W, IP-65, 70% do fluxo após 50.000h, eficiência &gt; 85lm/W</v>
          </cell>
        </row>
        <row r="2604">
          <cell r="B2604" t="str">
            <v>UNIDADE</v>
          </cell>
          <cell r="C2604" t="str">
            <v>un</v>
          </cell>
        </row>
        <row r="2605">
          <cell r="B2605" t="str">
            <v>CÓDIGO</v>
          </cell>
          <cell r="C2605" t="str">
            <v>29.c</v>
          </cell>
        </row>
        <row r="2606">
          <cell r="B2606" t="str">
            <v>AUTOR</v>
          </cell>
        </row>
        <row r="2607">
          <cell r="B2607" t="str">
            <v>ULT ATUAL</v>
          </cell>
          <cell r="C2607" t="str">
            <v>18/06/2015 (SINAPI) E 11/2014 (PREFEITURA)</v>
          </cell>
        </row>
        <row r="2608">
          <cell r="B2608" t="str">
            <v>TABELA</v>
          </cell>
          <cell r="C2608" t="str">
            <v>SINAPI MAI/15 (DESONERADA)/PREFEITURA DE MARANGUAPE</v>
          </cell>
        </row>
        <row r="2610">
          <cell r="B2610" t="str">
            <v>Código</v>
          </cell>
          <cell r="C2610" t="str">
            <v>Descrição</v>
          </cell>
          <cell r="D2610" t="str">
            <v>Unidade</v>
          </cell>
          <cell r="E2610" t="str">
            <v>Coeficiente</v>
          </cell>
          <cell r="F2610" t="str">
            <v>Preço</v>
          </cell>
          <cell r="G2610" t="str">
            <v>Total</v>
          </cell>
        </row>
        <row r="2611">
          <cell r="B2611" t="str">
            <v>MAO DE OBRA</v>
          </cell>
        </row>
        <row r="2612">
          <cell r="B2612" t="str">
            <v>COMPOSIÇÃO PMM-003</v>
          </cell>
          <cell r="C2612" t="str">
            <v>Auxiliar de Eletricista com encargos complementares</v>
          </cell>
          <cell r="D2612" t="str">
            <v>h</v>
          </cell>
          <cell r="E2612">
            <v>0.58</v>
          </cell>
          <cell r="F2612">
            <v>12.149999999999999</v>
          </cell>
          <cell r="G2612">
            <v>7.05</v>
          </cell>
        </row>
        <row r="2613">
          <cell r="B2613" t="str">
            <v>COMPOSIÇÃO PMM-004</v>
          </cell>
          <cell r="C2613" t="str">
            <v>Eletricista com encargos complementares</v>
          </cell>
          <cell r="D2613" t="str">
            <v>h</v>
          </cell>
          <cell r="E2613">
            <v>0.58</v>
          </cell>
          <cell r="F2613">
            <v>15.620000000000001</v>
          </cell>
          <cell r="G2613">
            <v>9.06</v>
          </cell>
        </row>
        <row r="2615">
          <cell r="B2615" t="str">
            <v>TOTAL MAO DE OBRA R$</v>
          </cell>
          <cell r="G2615">
            <v>16.11</v>
          </cell>
        </row>
        <row r="2616">
          <cell r="B2616" t="str">
            <v>MATERIAIS</v>
          </cell>
        </row>
        <row r="2617">
          <cell r="B2617" t="str">
            <v>COT0024</v>
          </cell>
          <cell r="C2617" t="str">
            <v>LUMINÁRIA LED 150W</v>
          </cell>
          <cell r="D2617" t="str">
            <v>UN</v>
          </cell>
          <cell r="E2617">
            <v>1</v>
          </cell>
          <cell r="F2617">
            <v>4738.62</v>
          </cell>
          <cell r="G2617">
            <v>4738.62</v>
          </cell>
        </row>
        <row r="2619">
          <cell r="B2619" t="str">
            <v>TOTAL MATERIAIS R$</v>
          </cell>
          <cell r="G2619">
            <v>4738.62</v>
          </cell>
        </row>
        <row r="2620">
          <cell r="B2620" t="str">
            <v>EQUIPAMENTOS (CUSTO HORÁRIO)</v>
          </cell>
        </row>
        <row r="2621">
          <cell r="B2621" t="str">
            <v>COMPOSIÇÃO PMM-001</v>
          </cell>
          <cell r="C2621" t="str">
            <v>VEÍCULO COM UM CESTO AÉREO SIMPLES ISOLADO COM ALCANCE ATÉ 13 METROS E PORTA ESCADA, MONTADO SOBRE CAMINHÃO DE CARROCERIA (CHP)</v>
          </cell>
          <cell r="D2621" t="str">
            <v>CHP</v>
          </cell>
          <cell r="E2621">
            <v>0.58</v>
          </cell>
          <cell r="F2621">
            <v>98.63000000000001</v>
          </cell>
          <cell r="G2621">
            <v>57.21</v>
          </cell>
        </row>
        <row r="2622">
          <cell r="B2622" t="str">
            <v>TOTAL EQUIPAMENTOS (CUSTO HORÁRIO) R$</v>
          </cell>
          <cell r="G2622">
            <v>57.21</v>
          </cell>
        </row>
        <row r="2623">
          <cell r="B2623" t="str">
            <v>SERVIÇOS</v>
          </cell>
        </row>
        <row r="2627">
          <cell r="B2627" t="str">
            <v>TOTAL SERVIÇOS R$</v>
          </cell>
          <cell r="G2627">
            <v>0</v>
          </cell>
        </row>
        <row r="2629">
          <cell r="F2629" t="str">
            <v>TOTAL SIMPLES R$</v>
          </cell>
          <cell r="G2629">
            <v>4811.94</v>
          </cell>
        </row>
        <row r="2630">
          <cell r="B2630" t="str">
            <v>  OBS.: 1) ENCARGOS SOCIAIS DA MÃO DE OBRA HORISTA JÁ INCLUSO NO SEU  VALOR;</v>
          </cell>
          <cell r="F2630" t="str">
            <v>BDI R$</v>
          </cell>
          <cell r="G2630">
            <v>1202.99</v>
          </cell>
        </row>
        <row r="2631">
          <cell r="F2631" t="str">
            <v>TOTAL GERAL C/ BDI R$</v>
          </cell>
          <cell r="G2631">
            <v>6014.93</v>
          </cell>
        </row>
        <row r="2632">
          <cell r="F2632" t="str">
            <v>TOTAL GERAL S/ BDI R$</v>
          </cell>
          <cell r="G2632">
            <v>4811.944</v>
          </cell>
        </row>
        <row r="2634">
          <cell r="A2634" t="str">
            <v>29.d</v>
          </cell>
          <cell r="C2634" t="str">
            <v>De 211-270W, IP-65, 70% do fluxo após 50.000h, eficiência &gt; 85lm/W</v>
          </cell>
          <cell r="D2634" t="str">
            <v>un</v>
          </cell>
          <cell r="G2634">
            <v>6078.968</v>
          </cell>
        </row>
        <row r="2635">
          <cell r="B2635" t="str">
            <v>COMPOSIÇÃO</v>
          </cell>
          <cell r="C2635" t="str">
            <v>De 211-270W, IP-65, 70% do fluxo após 50.000h, eficiência &gt; 85lm/W</v>
          </cell>
        </row>
        <row r="2636">
          <cell r="B2636" t="str">
            <v>UNIDADE</v>
          </cell>
          <cell r="C2636" t="str">
            <v>un</v>
          </cell>
        </row>
        <row r="2637">
          <cell r="B2637" t="str">
            <v>CÓDIGO</v>
          </cell>
          <cell r="C2637" t="str">
            <v>29.d</v>
          </cell>
        </row>
        <row r="2638">
          <cell r="B2638" t="str">
            <v>AUTOR</v>
          </cell>
        </row>
        <row r="2639">
          <cell r="B2639" t="str">
            <v>ULT ATUAL</v>
          </cell>
          <cell r="C2639" t="str">
            <v>18/06/2015 (SINAPI) E 11/2014 (PREFEITURA)</v>
          </cell>
        </row>
        <row r="2640">
          <cell r="B2640" t="str">
            <v>TABELA</v>
          </cell>
          <cell r="C2640" t="str">
            <v>SINAPI MAI/15 (DESONERADA)/PREFEITURA DE MARANGUAPE</v>
          </cell>
        </row>
        <row r="2642">
          <cell r="B2642" t="str">
            <v>Código</v>
          </cell>
          <cell r="C2642" t="str">
            <v>Descrição</v>
          </cell>
          <cell r="D2642" t="str">
            <v>Unidade</v>
          </cell>
          <cell r="E2642" t="str">
            <v>Coeficiente</v>
          </cell>
          <cell r="F2642" t="str">
            <v>Preço</v>
          </cell>
          <cell r="G2642" t="str">
            <v>Total</v>
          </cell>
        </row>
        <row r="2643">
          <cell r="B2643" t="str">
            <v>MAO DE OBRA</v>
          </cell>
        </row>
        <row r="2644">
          <cell r="B2644" t="str">
            <v>COMPOSIÇÃO PMM-003</v>
          </cell>
          <cell r="C2644" t="str">
            <v>Auxiliar de Eletricista com encargos complementares</v>
          </cell>
          <cell r="D2644" t="str">
            <v>h</v>
          </cell>
          <cell r="E2644">
            <v>0.58</v>
          </cell>
          <cell r="F2644">
            <v>12.149999999999999</v>
          </cell>
          <cell r="G2644">
            <v>7.05</v>
          </cell>
        </row>
        <row r="2645">
          <cell r="B2645" t="str">
            <v>COMPOSIÇÃO PMM-004</v>
          </cell>
          <cell r="C2645" t="str">
            <v>Eletricista com encargos complementares</v>
          </cell>
          <cell r="D2645" t="str">
            <v>h</v>
          </cell>
          <cell r="E2645">
            <v>0.58</v>
          </cell>
          <cell r="F2645">
            <v>15.620000000000001</v>
          </cell>
          <cell r="G2645">
            <v>9.06</v>
          </cell>
        </row>
        <row r="2647">
          <cell r="B2647" t="str">
            <v>TOTAL MAO DE OBRA R$</v>
          </cell>
          <cell r="G2647">
            <v>16.11</v>
          </cell>
        </row>
        <row r="2648">
          <cell r="B2648" t="str">
            <v>MATERIAIS</v>
          </cell>
        </row>
        <row r="2649">
          <cell r="B2649" t="str">
            <v>COT0025</v>
          </cell>
          <cell r="C2649" t="str">
            <v>LUMINÁRIA LED 265W</v>
          </cell>
          <cell r="D2649" t="str">
            <v>UN</v>
          </cell>
          <cell r="E2649">
            <v>1</v>
          </cell>
          <cell r="F2649">
            <v>6005.65</v>
          </cell>
          <cell r="G2649">
            <v>6005.65</v>
          </cell>
        </row>
        <row r="2651">
          <cell r="B2651" t="str">
            <v>TOTAL MATERIAIS R$</v>
          </cell>
          <cell r="G2651">
            <v>6005.65</v>
          </cell>
        </row>
        <row r="2652">
          <cell r="B2652" t="str">
            <v>EQUIPAMENTOS (CUSTO HORÁRIO)</v>
          </cell>
        </row>
        <row r="2653">
          <cell r="B2653" t="str">
            <v>COMPOSIÇÃO PMM-001</v>
          </cell>
          <cell r="C2653" t="str">
            <v>VEÍCULO COM UM CESTO AÉREO SIMPLES ISOLADO COM ALCANCE ATÉ 13 METROS E PORTA ESCADA, MONTADO SOBRE CAMINHÃO DE CARROCERIA (CHP)</v>
          </cell>
          <cell r="D2653" t="str">
            <v>CHP</v>
          </cell>
          <cell r="E2653">
            <v>0.58</v>
          </cell>
          <cell r="F2653">
            <v>98.63000000000001</v>
          </cell>
          <cell r="G2653">
            <v>57.21</v>
          </cell>
        </row>
        <row r="2654">
          <cell r="B2654" t="str">
            <v>TOTAL EQUIPAMENTOS (CUSTO HORÁRIO) R$</v>
          </cell>
          <cell r="G2654">
            <v>57.21</v>
          </cell>
        </row>
        <row r="2655">
          <cell r="B2655" t="str">
            <v>SERVIÇOS</v>
          </cell>
        </row>
        <row r="2659">
          <cell r="B2659" t="str">
            <v>TOTAL SERVIÇOS R$</v>
          </cell>
          <cell r="G2659">
            <v>0</v>
          </cell>
        </row>
        <row r="2661">
          <cell r="F2661" t="str">
            <v>TOTAL SIMPLES R$</v>
          </cell>
          <cell r="G2661">
            <v>6078.969999999999</v>
          </cell>
        </row>
        <row r="2662">
          <cell r="B2662" t="str">
            <v>  OBS.: 1) ENCARGOS SOCIAIS DA MÃO DE OBRA HORISTA JÁ INCLUSO NO SEU  VALOR;</v>
          </cell>
          <cell r="F2662" t="str">
            <v>BDI R$</v>
          </cell>
          <cell r="G2662">
            <v>1519.74</v>
          </cell>
        </row>
        <row r="2663">
          <cell r="F2663" t="str">
            <v>TOTAL GERAL C/ BDI R$</v>
          </cell>
          <cell r="G2663">
            <v>7598.71</v>
          </cell>
        </row>
        <row r="2664">
          <cell r="F2664" t="str">
            <v>TOTAL GERAL S/ BDI R$</v>
          </cell>
          <cell r="G2664">
            <v>6078.968</v>
          </cell>
        </row>
        <row r="2666">
          <cell r="A2666" t="str">
            <v>30.a</v>
          </cell>
          <cell r="C2666" t="str">
            <v>40 x 40 x 40cm, tampa simples</v>
          </cell>
          <cell r="D2666" t="str">
            <v>un</v>
          </cell>
          <cell r="G2666">
            <v>107.64000000000001</v>
          </cell>
        </row>
        <row r="2667">
          <cell r="B2667" t="str">
            <v>COMPOSIÇÃO</v>
          </cell>
          <cell r="C2667" t="str">
            <v>40 x 40 x 40cm, tampa simples</v>
          </cell>
        </row>
        <row r="2668">
          <cell r="B2668" t="str">
            <v>UNIDADE</v>
          </cell>
          <cell r="C2668" t="str">
            <v>un</v>
          </cell>
        </row>
        <row r="2669">
          <cell r="B2669" t="str">
            <v>CÓDIGO</v>
          </cell>
          <cell r="C2669" t="str">
            <v>30.a</v>
          </cell>
        </row>
        <row r="2670">
          <cell r="B2670" t="str">
            <v>AUTOR</v>
          </cell>
        </row>
        <row r="2671">
          <cell r="B2671" t="str">
            <v>ULT ATUAL</v>
          </cell>
          <cell r="C2671" t="str">
            <v>18/06/2015 (SINAPI) E 11/2014 (PREFEITURA)</v>
          </cell>
        </row>
        <row r="2672">
          <cell r="B2672" t="str">
            <v>TABELA</v>
          </cell>
          <cell r="C2672" t="str">
            <v>SINAPI MAI/15 (DESONERADA)/PREFEITURA DE MARANGUAPE</v>
          </cell>
        </row>
        <row r="2674">
          <cell r="B2674" t="str">
            <v>Código</v>
          </cell>
          <cell r="C2674" t="str">
            <v>Descrição</v>
          </cell>
          <cell r="D2674" t="str">
            <v>Unidade</v>
          </cell>
          <cell r="E2674" t="str">
            <v>Coeficiente</v>
          </cell>
          <cell r="F2674" t="str">
            <v>Preço</v>
          </cell>
          <cell r="G2674" t="str">
            <v>Total</v>
          </cell>
        </row>
        <row r="2675">
          <cell r="B2675" t="str">
            <v>MAO DE OBRA</v>
          </cell>
        </row>
        <row r="2676">
          <cell r="B2676" t="str">
            <v>COMPOSIÇÃO PMM-003</v>
          </cell>
          <cell r="C2676" t="str">
            <v>Auxiliar de Eletricista com encargos complementares</v>
          </cell>
          <cell r="D2676" t="str">
            <v>h</v>
          </cell>
          <cell r="E2676">
            <v>0.33</v>
          </cell>
          <cell r="F2676">
            <v>12.149999999999999</v>
          </cell>
          <cell r="G2676">
            <v>4.01</v>
          </cell>
        </row>
        <row r="2677">
          <cell r="B2677" t="str">
            <v>COMPOSIÇÃO PMM-004</v>
          </cell>
          <cell r="C2677" t="str">
            <v>Eletricista com encargos complementares</v>
          </cell>
          <cell r="D2677" t="str">
            <v>h</v>
          </cell>
          <cell r="E2677">
            <v>0.33</v>
          </cell>
          <cell r="F2677">
            <v>15.620000000000001</v>
          </cell>
          <cell r="G2677">
            <v>5.15</v>
          </cell>
        </row>
        <row r="2679">
          <cell r="B2679" t="str">
            <v>TOTAL MAO DE OBRA R$</v>
          </cell>
          <cell r="G2679">
            <v>9.16</v>
          </cell>
        </row>
        <row r="2680">
          <cell r="B2680" t="str">
            <v>MATERIAIS</v>
          </cell>
        </row>
        <row r="2681">
          <cell r="B2681" t="str">
            <v>COT0018</v>
          </cell>
          <cell r="C2681" t="str">
            <v>CX PSG CONC 400X400X400MM     </v>
          </cell>
          <cell r="D2681" t="str">
            <v>UN</v>
          </cell>
          <cell r="E2681">
            <v>1</v>
          </cell>
          <cell r="F2681">
            <v>65.93</v>
          </cell>
          <cell r="G2681">
            <v>65.93</v>
          </cell>
        </row>
        <row r="2683">
          <cell r="B2683" t="str">
            <v>TOTAL MATERIAIS R$</v>
          </cell>
          <cell r="G2683">
            <v>65.93</v>
          </cell>
        </row>
        <row r="2684">
          <cell r="B2684" t="str">
            <v>EQUIPAMENTOS (CUSTO HORÁRIO)</v>
          </cell>
        </row>
        <row r="2685">
          <cell r="B2685" t="str">
            <v>COMPOSIÇÃO PMM-001</v>
          </cell>
          <cell r="C2685" t="str">
            <v>VEÍCULO COM UM CESTO AÉREO SIMPLES ISOLADO COM ALCANCE ATÉ 13 METROS E PORTA ESCADA, MONTADO SOBRE CAMINHÃO DE CARROCERIA (CHP)</v>
          </cell>
          <cell r="D2685" t="str">
            <v>CHP</v>
          </cell>
          <cell r="E2685">
            <v>0.33</v>
          </cell>
          <cell r="F2685">
            <v>98.63000000000001</v>
          </cell>
          <cell r="G2685">
            <v>32.55</v>
          </cell>
        </row>
        <row r="2686">
          <cell r="B2686" t="str">
            <v>TOTAL EQUIPAMENTOS (CUSTO HORÁRIO) R$</v>
          </cell>
          <cell r="G2686">
            <v>32.55</v>
          </cell>
        </row>
        <row r="2687">
          <cell r="B2687" t="str">
            <v>SERVIÇOS</v>
          </cell>
        </row>
        <row r="2691">
          <cell r="B2691" t="str">
            <v>TOTAL SERVIÇOS R$</v>
          </cell>
          <cell r="G2691">
            <v>0</v>
          </cell>
        </row>
        <row r="2693">
          <cell r="F2693" t="str">
            <v>TOTAL SIMPLES R$</v>
          </cell>
          <cell r="G2693">
            <v>107.64</v>
          </cell>
        </row>
        <row r="2694">
          <cell r="B2694" t="str">
            <v>  OBS.: 1) ENCARGOS SOCIAIS DA MÃO DE OBRA HORISTA JÁ INCLUSO NO SEU  VALOR;</v>
          </cell>
          <cell r="F2694" t="str">
            <v>BDI R$</v>
          </cell>
          <cell r="G2694">
            <v>26.91</v>
          </cell>
        </row>
        <row r="2695">
          <cell r="F2695" t="str">
            <v>TOTAL GERAL C/ BDI R$</v>
          </cell>
          <cell r="G2695">
            <v>134.55</v>
          </cell>
        </row>
        <row r="2696">
          <cell r="F2696" t="str">
            <v>TOTAL GERAL S/ BDI R$</v>
          </cell>
          <cell r="G2696">
            <v>107.64000000000001</v>
          </cell>
        </row>
        <row r="2698">
          <cell r="A2698" t="str">
            <v>30.b</v>
          </cell>
          <cell r="C2698" t="str">
            <v>60 x 60 x 60cm, tampa simples</v>
          </cell>
          <cell r="D2698" t="str">
            <v>un</v>
          </cell>
          <cell r="G2698">
            <v>181.28</v>
          </cell>
        </row>
        <row r="2699">
          <cell r="B2699" t="str">
            <v>COMPOSIÇÃO</v>
          </cell>
          <cell r="C2699" t="str">
            <v>60 x 60 x 60cm, tampa simples</v>
          </cell>
        </row>
        <row r="2700">
          <cell r="B2700" t="str">
            <v>UNIDADE</v>
          </cell>
          <cell r="C2700" t="str">
            <v>un</v>
          </cell>
        </row>
        <row r="2701">
          <cell r="B2701" t="str">
            <v>CÓDIGO</v>
          </cell>
          <cell r="C2701" t="str">
            <v>30.b</v>
          </cell>
        </row>
        <row r="2702">
          <cell r="B2702" t="str">
            <v>AUTOR</v>
          </cell>
        </row>
        <row r="2703">
          <cell r="B2703" t="str">
            <v>ULT ATUAL</v>
          </cell>
          <cell r="C2703" t="str">
            <v>18/06/2015 (SINAPI) E 11/2014 (PREFEITURA)</v>
          </cell>
        </row>
        <row r="2704">
          <cell r="B2704" t="str">
            <v>TABELA</v>
          </cell>
          <cell r="C2704" t="str">
            <v>SINAPI MAI/15 (DESONERADA)/PREFEITURA DE MARANGUAPE</v>
          </cell>
        </row>
        <row r="2706">
          <cell r="B2706" t="str">
            <v>Código</v>
          </cell>
          <cell r="C2706" t="str">
            <v>Descrição</v>
          </cell>
          <cell r="D2706" t="str">
            <v>Unidade</v>
          </cell>
          <cell r="E2706" t="str">
            <v>Coeficiente</v>
          </cell>
          <cell r="F2706" t="str">
            <v>Preço</v>
          </cell>
          <cell r="G2706" t="str">
            <v>Total</v>
          </cell>
        </row>
        <row r="2707">
          <cell r="B2707" t="str">
            <v>MAO DE OBRA</v>
          </cell>
        </row>
        <row r="2708">
          <cell r="B2708" t="str">
            <v>COMPOSIÇÃO PMM-003</v>
          </cell>
          <cell r="C2708" t="str">
            <v>Auxiliar de Eletricista com encargos complementares</v>
          </cell>
          <cell r="D2708" t="str">
            <v>h</v>
          </cell>
          <cell r="E2708">
            <v>0.42</v>
          </cell>
          <cell r="F2708">
            <v>12.149999999999999</v>
          </cell>
          <cell r="G2708">
            <v>5.1</v>
          </cell>
        </row>
        <row r="2709">
          <cell r="B2709" t="str">
            <v>COMPOSIÇÃO PMM-004</v>
          </cell>
          <cell r="C2709" t="str">
            <v>Eletricista com encargos complementares</v>
          </cell>
          <cell r="D2709" t="str">
            <v>h</v>
          </cell>
          <cell r="E2709">
            <v>0.42</v>
          </cell>
          <cell r="F2709">
            <v>15.620000000000001</v>
          </cell>
          <cell r="G2709">
            <v>6.56</v>
          </cell>
        </row>
        <row r="2711">
          <cell r="B2711" t="str">
            <v>TOTAL MAO DE OBRA R$</v>
          </cell>
          <cell r="G2711">
            <v>11.66</v>
          </cell>
        </row>
        <row r="2712">
          <cell r="B2712" t="str">
            <v>MATERIAIS</v>
          </cell>
        </row>
        <row r="2713">
          <cell r="B2713" t="str">
            <v>COT0019</v>
          </cell>
          <cell r="C2713" t="str">
            <v>CX PSG CONC 600X600X600MM     </v>
          </cell>
          <cell r="D2713" t="str">
            <v>UN</v>
          </cell>
          <cell r="E2713">
            <v>1</v>
          </cell>
          <cell r="F2713">
            <v>128.2</v>
          </cell>
          <cell r="G2713">
            <v>128.2</v>
          </cell>
        </row>
        <row r="2715">
          <cell r="B2715" t="str">
            <v>TOTAL MATERIAIS R$</v>
          </cell>
          <cell r="G2715">
            <v>128.2</v>
          </cell>
        </row>
        <row r="2716">
          <cell r="B2716" t="str">
            <v>EQUIPAMENTOS (CUSTO HORÁRIO)</v>
          </cell>
        </row>
        <row r="2717">
          <cell r="B2717" t="str">
            <v>COMPOSIÇÃO PMM-001</v>
          </cell>
          <cell r="C2717" t="str">
            <v>VEÍCULO COM UM CESTO AÉREO SIMPLES ISOLADO COM ALCANCE ATÉ 13 METROS E PORTA ESCADA, MONTADO SOBRE CAMINHÃO DE CARROCERIA (CHP)</v>
          </cell>
          <cell r="D2717" t="str">
            <v>CHP</v>
          </cell>
          <cell r="E2717">
            <v>0.42</v>
          </cell>
          <cell r="F2717">
            <v>98.63000000000001</v>
          </cell>
          <cell r="G2717">
            <v>41.42</v>
          </cell>
        </row>
        <row r="2718">
          <cell r="B2718" t="str">
            <v>TOTAL EQUIPAMENTOS (CUSTO HORÁRIO) R$</v>
          </cell>
          <cell r="G2718">
            <v>41.42</v>
          </cell>
        </row>
        <row r="2719">
          <cell r="B2719" t="str">
            <v>SERVIÇOS</v>
          </cell>
        </row>
        <row r="2723">
          <cell r="B2723" t="str">
            <v>TOTAL SERVIÇOS R$</v>
          </cell>
          <cell r="G2723">
            <v>0</v>
          </cell>
        </row>
        <row r="2725">
          <cell r="F2725" t="str">
            <v>TOTAL SIMPLES R$</v>
          </cell>
          <cell r="G2725">
            <v>181.27999999999997</v>
          </cell>
        </row>
        <row r="2726">
          <cell r="B2726" t="str">
            <v>  OBS.: 1) ENCARGOS SOCIAIS DA MÃO DE OBRA HORISTA JÁ INCLUSO NO SEU  VALOR;</v>
          </cell>
          <cell r="F2726" t="str">
            <v>BDI R$</v>
          </cell>
          <cell r="G2726">
            <v>45.32</v>
          </cell>
        </row>
        <row r="2727">
          <cell r="F2727" t="str">
            <v>TOTAL GERAL C/ BDI R$</v>
          </cell>
          <cell r="G2727">
            <v>226.6</v>
          </cell>
        </row>
        <row r="2728">
          <cell r="F2728" t="str">
            <v>TOTAL GERAL S/ BDI R$</v>
          </cell>
          <cell r="G2728">
            <v>181.28</v>
          </cell>
        </row>
        <row r="2730">
          <cell r="A2730" t="str">
            <v>31.a</v>
          </cell>
          <cell r="C2730" t="str">
            <v> 2"</v>
          </cell>
          <cell r="D2730" t="str">
            <v>m</v>
          </cell>
          <cell r="G2730">
            <v>9.559999999999999</v>
          </cell>
        </row>
        <row r="2731">
          <cell r="B2731" t="str">
            <v>COMPOSIÇÃO</v>
          </cell>
          <cell r="C2731" t="str">
            <v> 2"</v>
          </cell>
        </row>
        <row r="2732">
          <cell r="B2732" t="str">
            <v>UNIDADE</v>
          </cell>
          <cell r="C2732" t="str">
            <v>m</v>
          </cell>
        </row>
        <row r="2733">
          <cell r="B2733" t="str">
            <v>CÓDIGO</v>
          </cell>
          <cell r="C2733" t="str">
            <v>31.a</v>
          </cell>
        </row>
        <row r="2734">
          <cell r="B2734" t="str">
            <v>AUTOR</v>
          </cell>
        </row>
        <row r="2735">
          <cell r="B2735" t="str">
            <v>ULT ATUAL</v>
          </cell>
          <cell r="C2735" t="str">
            <v>18/06/2015 (SINAPI) E 11/2014 (PREFEITURA)</v>
          </cell>
        </row>
        <row r="2736">
          <cell r="B2736" t="str">
            <v>TABELA</v>
          </cell>
          <cell r="C2736" t="str">
            <v>SINAPI MAI/15 (DESONERADA)/PREFEITURA DE MARANGUAPE</v>
          </cell>
        </row>
        <row r="2738">
          <cell r="B2738" t="str">
            <v>Código</v>
          </cell>
          <cell r="C2738" t="str">
            <v>Descrição</v>
          </cell>
          <cell r="D2738" t="str">
            <v>Unidade</v>
          </cell>
          <cell r="E2738" t="str">
            <v>Coeficiente</v>
          </cell>
          <cell r="F2738" t="str">
            <v>Preço</v>
          </cell>
          <cell r="G2738" t="str">
            <v>Total</v>
          </cell>
        </row>
        <row r="2739">
          <cell r="B2739" t="str">
            <v>MAO DE OBRA</v>
          </cell>
        </row>
        <row r="2740">
          <cell r="B2740" t="str">
            <v>COMPOSIÇÃO PMM-003</v>
          </cell>
          <cell r="C2740" t="str">
            <v>Auxiliar de Eletricista com encargos complementares</v>
          </cell>
          <cell r="D2740" t="str">
            <v>h</v>
          </cell>
          <cell r="E2740">
            <v>0.03</v>
          </cell>
          <cell r="F2740">
            <v>12.149999999999999</v>
          </cell>
          <cell r="G2740">
            <v>0.36</v>
          </cell>
        </row>
        <row r="2741">
          <cell r="B2741" t="str">
            <v>COMPOSIÇÃO PMM-004</v>
          </cell>
          <cell r="C2741" t="str">
            <v>Eletricista com encargos complementares</v>
          </cell>
          <cell r="D2741" t="str">
            <v>h</v>
          </cell>
          <cell r="E2741">
            <v>0.03</v>
          </cell>
          <cell r="F2741">
            <v>15.620000000000001</v>
          </cell>
          <cell r="G2741">
            <v>0.47</v>
          </cell>
        </row>
        <row r="2743">
          <cell r="B2743" t="str">
            <v>TOTAL MAO DE OBRA R$</v>
          </cell>
          <cell r="G2743">
            <v>0.83</v>
          </cell>
        </row>
        <row r="2744">
          <cell r="B2744" t="str">
            <v>MATERIAIS</v>
          </cell>
        </row>
        <row r="2745">
          <cell r="B2745" t="str">
            <v>i6688</v>
          </cell>
          <cell r="C2745" t="str">
            <v>DUTO FLEXIVEL EM PEAD - D=63mm (2"), C/CONEXÕES</v>
          </cell>
          <cell r="D2745" t="str">
            <v>MT</v>
          </cell>
          <cell r="E2745">
            <v>1</v>
          </cell>
          <cell r="F2745">
            <v>5.77</v>
          </cell>
          <cell r="G2745">
            <v>5.77</v>
          </cell>
        </row>
        <row r="2747">
          <cell r="B2747" t="str">
            <v>TOTAL MATERIAIS R$</v>
          </cell>
          <cell r="G2747">
            <v>5.77</v>
          </cell>
        </row>
        <row r="2748">
          <cell r="B2748" t="str">
            <v>EQUIPAMENTOS (CUSTO HORÁRIO)</v>
          </cell>
        </row>
        <row r="2749">
          <cell r="B2749" t="str">
            <v>COMPOSIÇÃO PMM-001</v>
          </cell>
          <cell r="C2749" t="str">
            <v>VEÍCULO COM UM CESTO AÉREO SIMPLES ISOLADO COM ALCANCE ATÉ 13 METROS E PORTA ESCADA, MONTADO SOBRE CAMINHÃO DE CARROCERIA (CHP)</v>
          </cell>
          <cell r="D2749" t="str">
            <v>CHP</v>
          </cell>
          <cell r="E2749">
            <v>0.03</v>
          </cell>
          <cell r="F2749">
            <v>98.63000000000001</v>
          </cell>
          <cell r="G2749">
            <v>2.96</v>
          </cell>
        </row>
        <row r="2750">
          <cell r="B2750" t="str">
            <v>TOTAL EQUIPAMENTOS (CUSTO HORÁRIO) R$</v>
          </cell>
          <cell r="G2750">
            <v>2.96</v>
          </cell>
        </row>
        <row r="2751">
          <cell r="B2751" t="str">
            <v>SERVIÇOS</v>
          </cell>
        </row>
        <row r="2755">
          <cell r="B2755" t="str">
            <v>TOTAL SERVIÇOS R$</v>
          </cell>
          <cell r="G2755">
            <v>0</v>
          </cell>
        </row>
        <row r="2757">
          <cell r="F2757" t="str">
            <v>TOTAL SIMPLES R$</v>
          </cell>
          <cell r="G2757">
            <v>9.559999999999999</v>
          </cell>
        </row>
        <row r="2758">
          <cell r="B2758" t="str">
            <v>  OBS.: 1) ENCARGOS SOCIAIS DA MÃO DE OBRA HORISTA JÁ INCLUSO NO SEU  VALOR;</v>
          </cell>
          <cell r="F2758" t="str">
            <v>BDI R$</v>
          </cell>
          <cell r="G2758">
            <v>2.39</v>
          </cell>
        </row>
        <row r="2759">
          <cell r="F2759" t="str">
            <v>TOTAL GERAL C/ BDI R$</v>
          </cell>
          <cell r="G2759">
            <v>11.95</v>
          </cell>
        </row>
        <row r="2760">
          <cell r="F2760" t="str">
            <v>TOTAL GERAL S/ BDI R$</v>
          </cell>
          <cell r="G2760">
            <v>9.559999999999999</v>
          </cell>
        </row>
        <row r="2762">
          <cell r="A2762" t="str">
            <v>32.a</v>
          </cell>
          <cell r="C2762" t="str">
            <v>2"</v>
          </cell>
          <cell r="D2762" t="str">
            <v>m</v>
          </cell>
          <cell r="G2762">
            <v>62.144000000000005</v>
          </cell>
        </row>
        <row r="2763">
          <cell r="B2763" t="str">
            <v>COMPOSIÇÃO</v>
          </cell>
          <cell r="C2763" t="str">
            <v>2"</v>
          </cell>
        </row>
        <row r="2764">
          <cell r="B2764" t="str">
            <v>UNIDADE</v>
          </cell>
          <cell r="C2764" t="str">
            <v>m</v>
          </cell>
        </row>
        <row r="2765">
          <cell r="B2765" t="str">
            <v>CÓDIGO</v>
          </cell>
          <cell r="C2765" t="str">
            <v>32.a</v>
          </cell>
        </row>
        <row r="2766">
          <cell r="B2766" t="str">
            <v>AUTOR</v>
          </cell>
        </row>
        <row r="2767">
          <cell r="B2767" t="str">
            <v>ULT ATUAL</v>
          </cell>
          <cell r="C2767" t="str">
            <v>18/06/2015 (SINAPI) E 11/2014 (PREFEITURA)</v>
          </cell>
        </row>
        <row r="2768">
          <cell r="B2768" t="str">
            <v>TABELA</v>
          </cell>
          <cell r="C2768" t="str">
            <v>SINAPI MAI/15 (DESONERADA)/PREFEITURA DE MARANGUAPE</v>
          </cell>
        </row>
        <row r="2770">
          <cell r="B2770" t="str">
            <v>Código</v>
          </cell>
          <cell r="C2770" t="str">
            <v>Descrição</v>
          </cell>
          <cell r="D2770" t="str">
            <v>Unidade</v>
          </cell>
          <cell r="E2770" t="str">
            <v>Coeficiente</v>
          </cell>
          <cell r="F2770" t="str">
            <v>Preço</v>
          </cell>
          <cell r="G2770" t="str">
            <v>Total</v>
          </cell>
        </row>
        <row r="2771">
          <cell r="B2771" t="str">
            <v>MAO DE OBRA</v>
          </cell>
        </row>
        <row r="2772">
          <cell r="B2772" t="str">
            <v>COMPOSIÇÃO PMM-003</v>
          </cell>
          <cell r="C2772" t="str">
            <v>Auxiliar de Eletricista com encargos complementares</v>
          </cell>
          <cell r="D2772" t="str">
            <v>h</v>
          </cell>
          <cell r="E2772">
            <v>0.13</v>
          </cell>
          <cell r="F2772">
            <v>12.149999999999999</v>
          </cell>
          <cell r="G2772">
            <v>1.58</v>
          </cell>
        </row>
        <row r="2773">
          <cell r="B2773" t="str">
            <v>COMPOSIÇÃO PMM-004</v>
          </cell>
          <cell r="C2773" t="str">
            <v>Eletricista com encargos complementares</v>
          </cell>
          <cell r="D2773" t="str">
            <v>h</v>
          </cell>
          <cell r="E2773">
            <v>0.13</v>
          </cell>
          <cell r="F2773">
            <v>15.620000000000001</v>
          </cell>
          <cell r="G2773">
            <v>2.03</v>
          </cell>
        </row>
        <row r="2775">
          <cell r="B2775" t="str">
            <v>TOTAL MAO DE OBRA R$</v>
          </cell>
          <cell r="G2775">
            <v>3.61</v>
          </cell>
        </row>
        <row r="2776">
          <cell r="B2776" t="str">
            <v>MATERIAIS</v>
          </cell>
        </row>
        <row r="2777">
          <cell r="B2777" t="str">
            <v>COT0021</v>
          </cell>
          <cell r="C2777" t="str">
            <v>ELETRODUTO METÁLICO GALVANIZADO 2"</v>
          </cell>
          <cell r="D2777" t="str">
            <v>MT</v>
          </cell>
          <cell r="E2777">
            <v>1</v>
          </cell>
          <cell r="F2777">
            <v>45.71</v>
          </cell>
          <cell r="G2777">
            <v>45.71</v>
          </cell>
        </row>
        <row r="2779">
          <cell r="B2779" t="str">
            <v>TOTAL MATERIAIS R$</v>
          </cell>
          <cell r="G2779">
            <v>45.71</v>
          </cell>
        </row>
        <row r="2780">
          <cell r="B2780" t="str">
            <v>EQUIPAMENTOS (CUSTO HORÁRIO)</v>
          </cell>
        </row>
        <row r="2781">
          <cell r="B2781" t="str">
            <v>COMPOSIÇÃO PMM-001</v>
          </cell>
          <cell r="C2781" t="str">
            <v>VEÍCULO COM UM CESTO AÉREO SIMPLES ISOLADO COM ALCANCE ATÉ 13 METROS E PORTA ESCADA, MONTADO SOBRE CAMINHÃO DE CARROCERIA (CHP)</v>
          </cell>
          <cell r="D2781" t="str">
            <v>CHP</v>
          </cell>
          <cell r="E2781">
            <v>0.13</v>
          </cell>
          <cell r="F2781">
            <v>98.63000000000001</v>
          </cell>
          <cell r="G2781">
            <v>12.82</v>
          </cell>
        </row>
        <row r="2782">
          <cell r="B2782" t="str">
            <v>TOTAL EQUIPAMENTOS (CUSTO HORÁRIO) R$</v>
          </cell>
          <cell r="G2782">
            <v>12.82</v>
          </cell>
        </row>
        <row r="2783">
          <cell r="B2783" t="str">
            <v>SERVIÇOS</v>
          </cell>
        </row>
        <row r="2787">
          <cell r="B2787" t="str">
            <v>TOTAL SERVIÇOS R$</v>
          </cell>
          <cell r="G2787">
            <v>0</v>
          </cell>
        </row>
        <row r="2789">
          <cell r="F2789" t="str">
            <v>TOTAL SIMPLES R$</v>
          </cell>
          <cell r="G2789">
            <v>62.14</v>
          </cell>
        </row>
        <row r="2790">
          <cell r="B2790" t="str">
            <v>  OBS.: 1) ENCARGOS SOCIAIS DA MÃO DE OBRA HORISTA JÁ INCLUSO NO SEU  VALOR;</v>
          </cell>
          <cell r="F2790" t="str">
            <v>BDI R$</v>
          </cell>
          <cell r="G2790">
            <v>15.54</v>
          </cell>
        </row>
        <row r="2791">
          <cell r="F2791" t="str">
            <v>TOTAL GERAL C/ BDI R$</v>
          </cell>
          <cell r="G2791">
            <v>77.68</v>
          </cell>
        </row>
        <row r="2792">
          <cell r="F2792" t="str">
            <v>TOTAL GERAL S/ BDI R$</v>
          </cell>
          <cell r="G2792">
            <v>62.144000000000005</v>
          </cell>
        </row>
        <row r="2794">
          <cell r="A2794" t="str">
            <v>33.a</v>
          </cell>
          <cell r="C2794" t="str">
            <v>2"</v>
          </cell>
          <cell r="D2794" t="str">
            <v>m</v>
          </cell>
          <cell r="G2794">
            <v>13.919999999999998</v>
          </cell>
        </row>
        <row r="2795">
          <cell r="B2795" t="str">
            <v>COMPOSIÇÃO</v>
          </cell>
          <cell r="C2795" t="str">
            <v>2"</v>
          </cell>
        </row>
        <row r="2796">
          <cell r="B2796" t="str">
            <v>UNIDADE</v>
          </cell>
          <cell r="C2796" t="str">
            <v>m</v>
          </cell>
        </row>
        <row r="2797">
          <cell r="B2797" t="str">
            <v>CÓDIGO</v>
          </cell>
          <cell r="C2797" t="str">
            <v>33.a</v>
          </cell>
        </row>
        <row r="2798">
          <cell r="B2798" t="str">
            <v>AUTOR</v>
          </cell>
        </row>
        <row r="2799">
          <cell r="B2799" t="str">
            <v>ULT ATUAL</v>
          </cell>
          <cell r="C2799" t="str">
            <v>18/06/2015 (SINAPI) E 11/2014 (PREFEITURA)</v>
          </cell>
        </row>
        <row r="2800">
          <cell r="B2800" t="str">
            <v>TABELA</v>
          </cell>
          <cell r="C2800" t="str">
            <v>SINAPI MAI/15 (DESONERADA)/PREFEITURA DE MARANGUAPE</v>
          </cell>
        </row>
        <row r="2802">
          <cell r="B2802" t="str">
            <v>Código</v>
          </cell>
          <cell r="C2802" t="str">
            <v>Descrição</v>
          </cell>
          <cell r="D2802" t="str">
            <v>Unidade</v>
          </cell>
          <cell r="E2802" t="str">
            <v>Coeficiente</v>
          </cell>
          <cell r="F2802" t="str">
            <v>Preço</v>
          </cell>
          <cell r="G2802" t="str">
            <v>Total</v>
          </cell>
        </row>
        <row r="2803">
          <cell r="B2803" t="str">
            <v>MAO DE OBRA</v>
          </cell>
        </row>
        <row r="2804">
          <cell r="B2804" t="str">
            <v>COMPOSIÇÃO PMM-003</v>
          </cell>
          <cell r="C2804" t="str">
            <v>Auxiliar de Eletricista com encargos complementares</v>
          </cell>
          <cell r="D2804" t="str">
            <v>h</v>
          </cell>
          <cell r="E2804">
            <v>0.03</v>
          </cell>
          <cell r="F2804">
            <v>12.149999999999999</v>
          </cell>
          <cell r="G2804">
            <v>0.36</v>
          </cell>
        </row>
        <row r="2805">
          <cell r="B2805" t="str">
            <v>COMPOSIÇÃO PMM-004</v>
          </cell>
          <cell r="C2805" t="str">
            <v>Eletricista com encargos complementares</v>
          </cell>
          <cell r="D2805" t="str">
            <v>h</v>
          </cell>
          <cell r="E2805">
            <v>0.03</v>
          </cell>
          <cell r="F2805">
            <v>15.620000000000001</v>
          </cell>
          <cell r="G2805">
            <v>0.47</v>
          </cell>
        </row>
        <row r="2807">
          <cell r="B2807" t="str">
            <v>TOTAL MAO DE OBRA R$</v>
          </cell>
          <cell r="G2807">
            <v>0.83</v>
          </cell>
        </row>
        <row r="2808">
          <cell r="B2808" t="str">
            <v>MATERIAIS</v>
          </cell>
        </row>
        <row r="2809">
          <cell r="B2809" t="str">
            <v>I1073</v>
          </cell>
          <cell r="C2809" t="str">
            <v>ELETRODUTO DE PVC RIGIDO 2''</v>
          </cell>
          <cell r="D2809" t="str">
            <v>MT</v>
          </cell>
          <cell r="E2809">
            <v>1</v>
          </cell>
          <cell r="F2809">
            <v>10.13</v>
          </cell>
          <cell r="G2809">
            <v>10.13</v>
          </cell>
        </row>
        <row r="2811">
          <cell r="B2811" t="str">
            <v>TOTAL MATERIAIS R$</v>
          </cell>
          <cell r="G2811">
            <v>10.13</v>
          </cell>
        </row>
        <row r="2812">
          <cell r="B2812" t="str">
            <v>EQUIPAMENTOS (CUSTO HORÁRIO)</v>
          </cell>
        </row>
        <row r="2813">
          <cell r="B2813" t="str">
            <v>COMPOSIÇÃO PMM-001</v>
          </cell>
          <cell r="C2813" t="str">
            <v>VEÍCULO COM UM CESTO AÉREO SIMPLES ISOLADO COM ALCANCE ATÉ 13 METROS E PORTA ESCADA, MONTADO SOBRE CAMINHÃO DE CARROCERIA (CHP)</v>
          </cell>
          <cell r="D2813" t="str">
            <v>CHP</v>
          </cell>
          <cell r="E2813">
            <v>0.03</v>
          </cell>
          <cell r="F2813">
            <v>98.63000000000001</v>
          </cell>
          <cell r="G2813">
            <v>2.96</v>
          </cell>
        </row>
        <row r="2814">
          <cell r="B2814" t="str">
            <v>TOTAL EQUIPAMENTOS (CUSTO HORÁRIO) R$</v>
          </cell>
          <cell r="G2814">
            <v>2.96</v>
          </cell>
        </row>
        <row r="2815">
          <cell r="B2815" t="str">
            <v>SERVIÇOS</v>
          </cell>
        </row>
        <row r="2819">
          <cell r="B2819" t="str">
            <v>TOTAL SERVIÇOS R$</v>
          </cell>
          <cell r="G2819">
            <v>0</v>
          </cell>
        </row>
        <row r="2821">
          <cell r="F2821" t="str">
            <v>TOTAL SIMPLES R$</v>
          </cell>
          <cell r="G2821">
            <v>13.920000000000002</v>
          </cell>
        </row>
        <row r="2822">
          <cell r="B2822" t="str">
            <v>  OBS.: 1) ENCARGOS SOCIAIS DA MÃO DE OBRA HORISTA JÁ INCLUSO NO SEU  VALOR;</v>
          </cell>
          <cell r="F2822" t="str">
            <v>BDI R$</v>
          </cell>
          <cell r="G2822">
            <v>3.48</v>
          </cell>
        </row>
        <row r="2823">
          <cell r="F2823" t="str">
            <v>TOTAL GERAL C/ BDI R$</v>
          </cell>
          <cell r="G2823">
            <v>17.4</v>
          </cell>
        </row>
        <row r="2824">
          <cell r="F2824" t="str">
            <v>TOTAL GERAL S/ BDI R$</v>
          </cell>
          <cell r="G2824">
            <v>13.919999999999998</v>
          </cell>
        </row>
        <row r="2826">
          <cell r="A2826" t="str">
            <v>34.a</v>
          </cell>
          <cell r="C2826" t="str">
            <v>Instalação de eletroduto flexível corrugado tipo pead, método não destrutivo - sem fornecimento de material</v>
          </cell>
          <cell r="D2826" t="str">
            <v>m</v>
          </cell>
          <cell r="G2826">
            <v>732.552</v>
          </cell>
        </row>
        <row r="2827">
          <cell r="B2827" t="str">
            <v>COMPOSIÇÃO</v>
          </cell>
          <cell r="C2827" t="str">
            <v>Instalação de eletroduto flexível corrugado tipo pead, método não destrutivo - sem fornecimento de material</v>
          </cell>
        </row>
        <row r="2828">
          <cell r="B2828" t="str">
            <v>UNIDADE</v>
          </cell>
          <cell r="C2828" t="str">
            <v>m</v>
          </cell>
        </row>
        <row r="2829">
          <cell r="B2829" t="str">
            <v>CÓDIGO</v>
          </cell>
          <cell r="C2829" t="str">
            <v>34.a</v>
          </cell>
        </row>
        <row r="2830">
          <cell r="B2830" t="str">
            <v>AUTOR</v>
          </cell>
        </row>
        <row r="2831">
          <cell r="B2831" t="str">
            <v>ULT ATUAL</v>
          </cell>
          <cell r="C2831" t="str">
            <v>18/06/2015 (SINAPI) E 11/2014 (PREFEITURA)</v>
          </cell>
        </row>
        <row r="2832">
          <cell r="B2832" t="str">
            <v>TABELA</v>
          </cell>
          <cell r="C2832" t="str">
            <v>SINAPI MAI/15 (DESONERADA)/PREFEITURA DE MARANGUAPE</v>
          </cell>
        </row>
        <row r="2834">
          <cell r="B2834" t="str">
            <v>Código</v>
          </cell>
          <cell r="C2834" t="str">
            <v>Descrição</v>
          </cell>
          <cell r="D2834" t="str">
            <v>Unidade</v>
          </cell>
          <cell r="E2834" t="str">
            <v>Coeficiente</v>
          </cell>
          <cell r="F2834" t="str">
            <v>Preço</v>
          </cell>
          <cell r="G2834" t="str">
            <v>Total</v>
          </cell>
        </row>
        <row r="2835">
          <cell r="B2835" t="str">
            <v>MAO DE OBRA</v>
          </cell>
        </row>
        <row r="2836">
          <cell r="B2836" t="str">
            <v>COMPOSIÇÃO PMM-003</v>
          </cell>
          <cell r="C2836" t="str">
            <v>Auxiliar de Eletricista com encargos complementares</v>
          </cell>
          <cell r="D2836" t="str">
            <v>h</v>
          </cell>
          <cell r="F2836">
            <v>12.149999999999999</v>
          </cell>
          <cell r="G2836">
            <v>0</v>
          </cell>
        </row>
        <row r="2837">
          <cell r="B2837" t="str">
            <v>COMPOSIÇÃO PMM-004</v>
          </cell>
          <cell r="C2837" t="str">
            <v>Eletricista com encargos complementares</v>
          </cell>
          <cell r="D2837" t="str">
            <v>h</v>
          </cell>
          <cell r="F2837">
            <v>15.620000000000001</v>
          </cell>
          <cell r="G2837">
            <v>0</v>
          </cell>
        </row>
        <row r="2839">
          <cell r="B2839" t="str">
            <v>TOTAL MAO DE OBRA R$</v>
          </cell>
          <cell r="G2839">
            <v>0</v>
          </cell>
        </row>
        <row r="2840">
          <cell r="B2840" t="str">
            <v>MATERIAIS</v>
          </cell>
        </row>
        <row r="2843">
          <cell r="B2843" t="str">
            <v>TOTAL MATERIAIS R$</v>
          </cell>
          <cell r="G2843">
            <v>0</v>
          </cell>
        </row>
        <row r="2844">
          <cell r="B2844" t="str">
            <v>EQUIPAMENTOS (CUSTO HORÁRIO)</v>
          </cell>
        </row>
        <row r="2845">
          <cell r="B2845" t="str">
            <v>COT0052</v>
          </cell>
          <cell r="C2845" t="str">
            <v>Travessia não destrutiva, com uso de aparelho de perfuração remoto tipo "tatu"</v>
          </cell>
          <cell r="D2845" t="str">
            <v>m</v>
          </cell>
          <cell r="E2845">
            <v>1</v>
          </cell>
          <cell r="F2845">
            <v>732.55</v>
          </cell>
          <cell r="G2845">
            <v>732.55</v>
          </cell>
        </row>
        <row r="2846">
          <cell r="B2846" t="str">
            <v>TOTAL EQUIPAMENTOS (CUSTO HORÁRIO) R$</v>
          </cell>
          <cell r="G2846">
            <v>732.55</v>
          </cell>
        </row>
        <row r="2847">
          <cell r="B2847" t="str">
            <v>SERVIÇOS</v>
          </cell>
        </row>
        <row r="2851">
          <cell r="B2851" t="str">
            <v>TOTAL SERVIÇOS R$</v>
          </cell>
          <cell r="G2851">
            <v>0</v>
          </cell>
        </row>
        <row r="2853">
          <cell r="F2853" t="str">
            <v>TOTAL SIMPLES R$</v>
          </cell>
          <cell r="G2853">
            <v>732.55</v>
          </cell>
        </row>
        <row r="2854">
          <cell r="B2854" t="str">
            <v>  OBS.: 1) ENCARGOS SOCIAIS DA MÃO DE OBRA HORISTA JÁ INCLUSO NO SEU  VALOR;</v>
          </cell>
          <cell r="F2854" t="str">
            <v>BDI R$</v>
          </cell>
          <cell r="G2854">
            <v>183.14</v>
          </cell>
        </row>
        <row r="2855">
          <cell r="F2855" t="str">
            <v>TOTAL GERAL C/ BDI R$</v>
          </cell>
          <cell r="G2855">
            <v>915.69</v>
          </cell>
        </row>
        <row r="2856">
          <cell r="F2856" t="str">
            <v>TOTAL GERAL S/ BDI R$</v>
          </cell>
          <cell r="G2856">
            <v>732.552</v>
          </cell>
        </row>
        <row r="2858">
          <cell r="A2858" t="str">
            <v>35.a</v>
          </cell>
          <cell r="C2858" t="str">
            <v>Solo duro</v>
          </cell>
          <cell r="D2858" t="str">
            <v>m3</v>
          </cell>
          <cell r="G2858">
            <v>26.752</v>
          </cell>
        </row>
        <row r="2859">
          <cell r="B2859" t="str">
            <v>COMPOSIÇÃO</v>
          </cell>
          <cell r="C2859" t="str">
            <v>Solo duro</v>
          </cell>
        </row>
        <row r="2860">
          <cell r="B2860" t="str">
            <v>UNIDADE</v>
          </cell>
          <cell r="C2860" t="str">
            <v>m3</v>
          </cell>
        </row>
        <row r="2861">
          <cell r="B2861" t="str">
            <v>CÓDIGO</v>
          </cell>
          <cell r="C2861" t="str">
            <v>35.a</v>
          </cell>
        </row>
        <row r="2862">
          <cell r="B2862" t="str">
            <v>AUTOR</v>
          </cell>
        </row>
        <row r="2863">
          <cell r="B2863" t="str">
            <v>ULT ATUAL</v>
          </cell>
          <cell r="C2863" t="str">
            <v>18/06/2015 (SINAPI) E 11/2014 (PREFEITURA)</v>
          </cell>
        </row>
        <row r="2864">
          <cell r="B2864" t="str">
            <v>TABELA</v>
          </cell>
          <cell r="C2864" t="str">
            <v>SINAPI MAI/15 (DESONERADA)/PREFEITURA DE MARANGUAPE</v>
          </cell>
        </row>
        <row r="2866">
          <cell r="B2866" t="str">
            <v>Código</v>
          </cell>
          <cell r="C2866" t="str">
            <v>Descrição</v>
          </cell>
          <cell r="D2866" t="str">
            <v>Unidade</v>
          </cell>
          <cell r="E2866" t="str">
            <v>Coeficiente</v>
          </cell>
          <cell r="F2866" t="str">
            <v>Preço</v>
          </cell>
          <cell r="G2866" t="str">
            <v>Total</v>
          </cell>
        </row>
        <row r="2867">
          <cell r="B2867" t="str">
            <v>MAO DE OBRA</v>
          </cell>
        </row>
        <row r="2868">
          <cell r="B2868" t="str">
            <v>COMPOSIÇÃO PMM-007</v>
          </cell>
          <cell r="C2868" t="str">
            <v>Servente</v>
          </cell>
          <cell r="D2868" t="str">
            <v>h</v>
          </cell>
          <cell r="E2868">
            <v>2.93</v>
          </cell>
          <cell r="F2868">
            <v>9.129999999999999</v>
          </cell>
          <cell r="G2868">
            <v>26.75</v>
          </cell>
        </row>
        <row r="2871">
          <cell r="B2871" t="str">
            <v>TOTAL MAO DE OBRA R$</v>
          </cell>
          <cell r="G2871">
            <v>26.75</v>
          </cell>
        </row>
        <row r="2872">
          <cell r="B2872" t="str">
            <v>MATERIAIS</v>
          </cell>
        </row>
        <row r="2875">
          <cell r="B2875" t="str">
            <v>TOTAL MATERIAIS R$</v>
          </cell>
          <cell r="G2875">
            <v>0</v>
          </cell>
        </row>
        <row r="2876">
          <cell r="B2876" t="str">
            <v>EQUIPAMENTOS (CUSTO HORÁRIO)</v>
          </cell>
        </row>
        <row r="2878">
          <cell r="B2878" t="str">
            <v>TOTAL EQUIPAMENTOS (CUSTO HORÁRIO) R$</v>
          </cell>
          <cell r="G2878">
            <v>0</v>
          </cell>
        </row>
        <row r="2879">
          <cell r="B2879" t="str">
            <v>SERVIÇOS</v>
          </cell>
        </row>
        <row r="2883">
          <cell r="B2883" t="str">
            <v>TOTAL SERVIÇOS R$</v>
          </cell>
          <cell r="G2883">
            <v>0</v>
          </cell>
        </row>
        <row r="2885">
          <cell r="F2885" t="str">
            <v>TOTAL SIMPLES R$</v>
          </cell>
          <cell r="G2885">
            <v>26.75</v>
          </cell>
        </row>
        <row r="2886">
          <cell r="B2886" t="str">
            <v>  OBS.: 1) ENCARGOS SOCIAIS DA MÃO DE OBRA HORISTA JÁ INCLUSO NO SEU  VALOR;</v>
          </cell>
          <cell r="F2886" t="str">
            <v>BDI R$</v>
          </cell>
          <cell r="G2886">
            <v>6.69</v>
          </cell>
        </row>
        <row r="2887">
          <cell r="F2887" t="str">
            <v>TOTAL GERAL C/ BDI R$</v>
          </cell>
          <cell r="G2887">
            <v>33.44</v>
          </cell>
        </row>
        <row r="2888">
          <cell r="F2888" t="str">
            <v>TOTAL GERAL S/ BDI R$</v>
          </cell>
          <cell r="G2888">
            <v>26.752</v>
          </cell>
        </row>
        <row r="2890">
          <cell r="A2890" t="str">
            <v>36.a</v>
          </cell>
          <cell r="C2890" t="str">
            <v>Concreto para recomposição de piso cimentado e/ou envelopamento de cabos</v>
          </cell>
          <cell r="D2890" t="str">
            <v>m3</v>
          </cell>
          <cell r="G2890">
            <v>291.168</v>
          </cell>
        </row>
        <row r="2891">
          <cell r="B2891" t="str">
            <v>COMPOSIÇÃO</v>
          </cell>
          <cell r="C2891" t="str">
            <v>Concreto para recomposição de piso cimentado e/ou envelopamento de cabos</v>
          </cell>
        </row>
        <row r="2892">
          <cell r="B2892" t="str">
            <v>UNIDADE</v>
          </cell>
          <cell r="C2892" t="str">
            <v>m3</v>
          </cell>
        </row>
        <row r="2893">
          <cell r="B2893" t="str">
            <v>CÓDIGO</v>
          </cell>
          <cell r="C2893" t="str">
            <v>36.a</v>
          </cell>
        </row>
        <row r="2894">
          <cell r="B2894" t="str">
            <v>AUTOR</v>
          </cell>
        </row>
        <row r="2895">
          <cell r="B2895" t="str">
            <v>ULT ATUAL</v>
          </cell>
          <cell r="C2895" t="str">
            <v>18/06/2015 (SINAPI) E 11/2014 (PREFEITURA)</v>
          </cell>
        </row>
        <row r="2896">
          <cell r="B2896" t="str">
            <v>TABELA</v>
          </cell>
          <cell r="C2896" t="str">
            <v>SINAPI MAI/15 (DESONERADA)/PREFEITURA DE MARANGUAPE</v>
          </cell>
        </row>
        <row r="2898">
          <cell r="B2898" t="str">
            <v>Código</v>
          </cell>
          <cell r="C2898" t="str">
            <v>Descrição</v>
          </cell>
          <cell r="D2898" t="str">
            <v>Unidade</v>
          </cell>
          <cell r="E2898" t="str">
            <v>Coeficiente</v>
          </cell>
          <cell r="F2898" t="str">
            <v>Preço</v>
          </cell>
          <cell r="G2898" t="str">
            <v>Total</v>
          </cell>
        </row>
        <row r="2899">
          <cell r="B2899" t="str">
            <v>MAO DE OBRA</v>
          </cell>
        </row>
        <row r="2900">
          <cell r="B2900" t="str">
            <v>COMPOSIÇÃO PMM-007</v>
          </cell>
          <cell r="C2900" t="str">
            <v>Servente</v>
          </cell>
          <cell r="D2900" t="str">
            <v>h</v>
          </cell>
          <cell r="E2900">
            <v>10</v>
          </cell>
          <cell r="F2900">
            <v>9.129999999999999</v>
          </cell>
          <cell r="G2900">
            <v>91.3</v>
          </cell>
        </row>
        <row r="2903">
          <cell r="B2903" t="str">
            <v>TOTAL MAO DE OBRA R$</v>
          </cell>
          <cell r="G2903">
            <v>91.3</v>
          </cell>
        </row>
        <row r="2904">
          <cell r="B2904" t="str">
            <v>MATERIAIS</v>
          </cell>
        </row>
        <row r="2905">
          <cell r="B2905" t="str">
            <v>I0280</v>
          </cell>
          <cell r="C2905" t="str">
            <v>BRITA</v>
          </cell>
          <cell r="D2905" t="str">
            <v>M3</v>
          </cell>
          <cell r="E2905">
            <v>0.9658</v>
          </cell>
          <cell r="F2905">
            <v>56</v>
          </cell>
          <cell r="G2905">
            <v>54.08</v>
          </cell>
        </row>
        <row r="2906">
          <cell r="B2906" t="str">
            <v>I0805</v>
          </cell>
          <cell r="C2906" t="str">
            <v>CIMENTO PORTLAND</v>
          </cell>
          <cell r="D2906" t="str">
            <v>KG</v>
          </cell>
          <cell r="E2906">
            <v>220</v>
          </cell>
          <cell r="F2906">
            <v>0.5</v>
          </cell>
          <cell r="G2906">
            <v>110</v>
          </cell>
        </row>
        <row r="2907">
          <cell r="B2907" t="str">
            <v>I0109</v>
          </cell>
          <cell r="C2907" t="str">
            <v>AREIA MEDIA</v>
          </cell>
          <cell r="D2907" t="str">
            <v>M3</v>
          </cell>
          <cell r="E2907">
            <v>0.778</v>
          </cell>
          <cell r="F2907">
            <v>46</v>
          </cell>
          <cell r="G2907">
            <v>35.79</v>
          </cell>
        </row>
        <row r="2909">
          <cell r="B2909" t="str">
            <v>TOTAL MATERIAIS R$</v>
          </cell>
          <cell r="G2909">
            <v>199.87</v>
          </cell>
        </row>
        <row r="2910">
          <cell r="B2910" t="str">
            <v>EQUIPAMENTOS (CUSTO HORÁRIO)</v>
          </cell>
        </row>
        <row r="2912">
          <cell r="B2912" t="str">
            <v>TOTAL EQUIPAMENTOS (CUSTO HORÁRIO) R$</v>
          </cell>
          <cell r="G2912">
            <v>0</v>
          </cell>
        </row>
        <row r="2913">
          <cell r="B2913" t="str">
            <v>SERVIÇOS</v>
          </cell>
        </row>
        <row r="2917">
          <cell r="B2917" t="str">
            <v>TOTAL SERVIÇOS R$</v>
          </cell>
          <cell r="G2917">
            <v>0</v>
          </cell>
        </row>
        <row r="2919">
          <cell r="F2919" t="str">
            <v>TOTAL SIMPLES R$</v>
          </cell>
          <cell r="G2919">
            <v>291.17</v>
          </cell>
        </row>
        <row r="2920">
          <cell r="B2920" t="str">
            <v>  OBS.: 1) ENCARGOS SOCIAIS DA MÃO DE OBRA HORISTA JÁ INCLUSO NO SEU  VALOR;</v>
          </cell>
          <cell r="F2920" t="str">
            <v>BDI R$</v>
          </cell>
          <cell r="G2920">
            <v>72.79</v>
          </cell>
        </row>
        <row r="2921">
          <cell r="F2921" t="str">
            <v>TOTAL GERAL C/ BDI R$</v>
          </cell>
          <cell r="G2921">
            <v>363.96</v>
          </cell>
        </row>
        <row r="2922">
          <cell r="F2922" t="str">
            <v>TOTAL GERAL S/ BDI R$</v>
          </cell>
          <cell r="G2922">
            <v>291.168</v>
          </cell>
        </row>
        <row r="2924">
          <cell r="A2924" t="str">
            <v>37.a</v>
          </cell>
          <cell r="C2924" t="str">
            <v>Ferro galvanizado aparente leve - até 3"</v>
          </cell>
          <cell r="D2924" t="str">
            <v>m</v>
          </cell>
          <cell r="G2924">
            <v>6.32</v>
          </cell>
        </row>
        <row r="2925">
          <cell r="B2925" t="str">
            <v>COMPOSIÇÃO</v>
          </cell>
          <cell r="C2925" t="str">
            <v>Ferro galvanizado aparente leve - até 3"</v>
          </cell>
        </row>
        <row r="2926">
          <cell r="B2926" t="str">
            <v>UNIDADE</v>
          </cell>
          <cell r="C2926" t="str">
            <v>m</v>
          </cell>
        </row>
        <row r="2927">
          <cell r="B2927" t="str">
            <v>CÓDIGO</v>
          </cell>
          <cell r="C2927" t="str">
            <v>37.a</v>
          </cell>
        </row>
        <row r="2928">
          <cell r="B2928" t="str">
            <v>AUTOR</v>
          </cell>
        </row>
        <row r="2929">
          <cell r="B2929" t="str">
            <v>ULT ATUAL</v>
          </cell>
          <cell r="C2929" t="str">
            <v>18/06/2015 (SINAPI) E 11/2014 (PREFEITURA)</v>
          </cell>
        </row>
        <row r="2930">
          <cell r="B2930" t="str">
            <v>TABELA</v>
          </cell>
          <cell r="C2930" t="str">
            <v>SINAPI MAI/15 (DESONERADA)/PREFEITURA DE MARANGUAPE</v>
          </cell>
        </row>
        <row r="2932">
          <cell r="B2932" t="str">
            <v>Código</v>
          </cell>
          <cell r="C2932" t="str">
            <v>Descrição</v>
          </cell>
          <cell r="D2932" t="str">
            <v>Unidade</v>
          </cell>
          <cell r="E2932" t="str">
            <v>Coeficiente</v>
          </cell>
          <cell r="F2932" t="str">
            <v>Preço</v>
          </cell>
          <cell r="G2932" t="str">
            <v>Total</v>
          </cell>
        </row>
        <row r="2933">
          <cell r="B2933" t="str">
            <v>MAO DE OBRA</v>
          </cell>
        </row>
        <row r="2934">
          <cell r="B2934" t="str">
            <v>COMPOSIÇÃO PMM-003</v>
          </cell>
          <cell r="C2934" t="str">
            <v>Auxiliar de Eletricista com encargos complementares</v>
          </cell>
          <cell r="D2934" t="str">
            <v>h</v>
          </cell>
          <cell r="E2934">
            <v>0.05</v>
          </cell>
          <cell r="F2934">
            <v>12.149999999999999</v>
          </cell>
          <cell r="G2934">
            <v>0.61</v>
          </cell>
        </row>
        <row r="2935">
          <cell r="B2935" t="str">
            <v>COMPOSIÇÃO PMM-004</v>
          </cell>
          <cell r="C2935" t="str">
            <v>Eletricista com encargos complementares</v>
          </cell>
          <cell r="D2935" t="str">
            <v>h</v>
          </cell>
          <cell r="E2935">
            <v>0.05</v>
          </cell>
          <cell r="F2935">
            <v>15.620000000000001</v>
          </cell>
          <cell r="G2935">
            <v>0.78</v>
          </cell>
        </row>
        <row r="2937">
          <cell r="B2937" t="str">
            <v>TOTAL MAO DE OBRA R$</v>
          </cell>
          <cell r="G2937">
            <v>1.39</v>
          </cell>
        </row>
        <row r="2938">
          <cell r="B2938" t="str">
            <v>MATERIAIS</v>
          </cell>
        </row>
        <row r="2941">
          <cell r="B2941" t="str">
            <v>TOTAL MATERIAIS R$</v>
          </cell>
          <cell r="G2941">
            <v>0</v>
          </cell>
        </row>
        <row r="2942">
          <cell r="B2942" t="str">
            <v>EQUIPAMENTOS (CUSTO HORÁRIO)</v>
          </cell>
        </row>
        <row r="2943">
          <cell r="B2943" t="str">
            <v>COMPOSIÇÃO PMM-001</v>
          </cell>
          <cell r="C2943" t="str">
            <v>VEÍCULO COM UM CESTO AÉREO SIMPLES ISOLADO COM ALCANCE ATÉ 13 METROS E PORTA ESCADA, MONTADO SOBRE CAMINHÃO DE CARROCERIA (CHP)</v>
          </cell>
          <cell r="D2943" t="str">
            <v>CHP</v>
          </cell>
          <cell r="E2943">
            <v>0.05</v>
          </cell>
          <cell r="F2943">
            <v>98.63000000000001</v>
          </cell>
          <cell r="G2943">
            <v>4.93</v>
          </cell>
        </row>
        <row r="2944">
          <cell r="B2944" t="str">
            <v>TOTAL EQUIPAMENTOS (CUSTO HORÁRIO) R$</v>
          </cell>
          <cell r="G2944">
            <v>4.93</v>
          </cell>
        </row>
        <row r="2945">
          <cell r="B2945" t="str">
            <v>SERVIÇOS</v>
          </cell>
        </row>
        <row r="2949">
          <cell r="B2949" t="str">
            <v>TOTAL SERVIÇOS R$</v>
          </cell>
          <cell r="G2949">
            <v>0</v>
          </cell>
        </row>
        <row r="2951">
          <cell r="F2951" t="str">
            <v>TOTAL SIMPLES R$</v>
          </cell>
          <cell r="G2951">
            <v>6.319999999999999</v>
          </cell>
        </row>
        <row r="2952">
          <cell r="B2952" t="str">
            <v>  OBS.: 1) ENCARGOS SOCIAIS DA MÃO DE OBRA HORISTA JÁ INCLUSO NO SEU  VALOR;</v>
          </cell>
          <cell r="F2952" t="str">
            <v>BDI R$</v>
          </cell>
          <cell r="G2952">
            <v>1.58</v>
          </cell>
        </row>
        <row r="2953">
          <cell r="F2953" t="str">
            <v>TOTAL GERAL C/ BDI R$</v>
          </cell>
          <cell r="G2953">
            <v>7.9</v>
          </cell>
        </row>
        <row r="2954">
          <cell r="F2954" t="str">
            <v>TOTAL GERAL S/ BDI R$</v>
          </cell>
          <cell r="G2954">
            <v>6.32</v>
          </cell>
        </row>
        <row r="2956">
          <cell r="A2956" t="str">
            <v>37.b</v>
          </cell>
          <cell r="C2956" t="str">
            <v>Pvc ou corrugado tipo pead embutido no pico - até 3"</v>
          </cell>
          <cell r="D2956" t="str">
            <v>m</v>
          </cell>
          <cell r="G2956">
            <v>3.7920000000000003</v>
          </cell>
        </row>
        <row r="2957">
          <cell r="B2957" t="str">
            <v>COMPOSIÇÃO</v>
          </cell>
          <cell r="C2957" t="str">
            <v>Pvc ou corrugado tipo pead embutido no pico - até 3"</v>
          </cell>
        </row>
        <row r="2958">
          <cell r="B2958" t="str">
            <v>UNIDADE</v>
          </cell>
          <cell r="C2958" t="str">
            <v>m</v>
          </cell>
        </row>
        <row r="2959">
          <cell r="B2959" t="str">
            <v>CÓDIGO</v>
          </cell>
          <cell r="C2959" t="str">
            <v>37.b</v>
          </cell>
        </row>
        <row r="2960">
          <cell r="B2960" t="str">
            <v>AUTOR</v>
          </cell>
        </row>
        <row r="2961">
          <cell r="B2961" t="str">
            <v>ULT ATUAL</v>
          </cell>
          <cell r="C2961" t="str">
            <v>18/06/2015 (SINAPI) E 11/2014 (PREFEITURA)</v>
          </cell>
        </row>
        <row r="2962">
          <cell r="B2962" t="str">
            <v>TABELA</v>
          </cell>
          <cell r="C2962" t="str">
            <v>SINAPI MAI/15 (DESONERADA)/PREFEITURA DE MARANGUAPE</v>
          </cell>
        </row>
        <row r="2964">
          <cell r="B2964" t="str">
            <v>Código</v>
          </cell>
          <cell r="C2964" t="str">
            <v>Descrição</v>
          </cell>
          <cell r="D2964" t="str">
            <v>Unidade</v>
          </cell>
          <cell r="E2964" t="str">
            <v>Coeficiente</v>
          </cell>
          <cell r="F2964" t="str">
            <v>Preço</v>
          </cell>
          <cell r="G2964" t="str">
            <v>Total</v>
          </cell>
        </row>
        <row r="2965">
          <cell r="B2965" t="str">
            <v>MAO DE OBRA</v>
          </cell>
        </row>
        <row r="2966">
          <cell r="B2966" t="str">
            <v>COMPOSIÇÃO PMM-003</v>
          </cell>
          <cell r="C2966" t="str">
            <v>Auxiliar de Eletricista com encargos complementares</v>
          </cell>
          <cell r="D2966" t="str">
            <v>h</v>
          </cell>
          <cell r="E2966">
            <v>0.03</v>
          </cell>
          <cell r="F2966">
            <v>12.149999999999999</v>
          </cell>
          <cell r="G2966">
            <v>0.36</v>
          </cell>
        </row>
        <row r="2967">
          <cell r="B2967" t="str">
            <v>COMPOSIÇÃO PMM-004</v>
          </cell>
          <cell r="C2967" t="str">
            <v>Eletricista com encargos complementares</v>
          </cell>
          <cell r="D2967" t="str">
            <v>h</v>
          </cell>
          <cell r="E2967">
            <v>0.03</v>
          </cell>
          <cell r="F2967">
            <v>15.620000000000001</v>
          </cell>
          <cell r="G2967">
            <v>0.47</v>
          </cell>
        </row>
        <row r="2969">
          <cell r="B2969" t="str">
            <v>TOTAL MAO DE OBRA R$</v>
          </cell>
          <cell r="G2969">
            <v>0.83</v>
          </cell>
        </row>
        <row r="2970">
          <cell r="B2970" t="str">
            <v>MATERIAIS</v>
          </cell>
        </row>
        <row r="2973">
          <cell r="B2973" t="str">
            <v>TOTAL MATERIAIS R$</v>
          </cell>
          <cell r="G2973">
            <v>0</v>
          </cell>
        </row>
        <row r="2974">
          <cell r="B2974" t="str">
            <v>EQUIPAMENTOS (CUSTO HORÁRIO)</v>
          </cell>
        </row>
        <row r="2975">
          <cell r="B2975" t="str">
            <v>COMPOSIÇÃO PMM-001</v>
          </cell>
          <cell r="C2975" t="str">
            <v>VEÍCULO COM UM CESTO AÉREO SIMPLES ISOLADO COM ALCANCE ATÉ 13 METROS E PORTA ESCADA, MONTADO SOBRE CAMINHÃO DE CARROCERIA (CHP)</v>
          </cell>
          <cell r="D2975" t="str">
            <v>CHP</v>
          </cell>
          <cell r="E2975">
            <v>0.03</v>
          </cell>
          <cell r="F2975">
            <v>98.63000000000001</v>
          </cell>
          <cell r="G2975">
            <v>2.96</v>
          </cell>
        </row>
        <row r="2976">
          <cell r="B2976" t="str">
            <v>TOTAL EQUIPAMENTOS (CUSTO HORÁRIO) R$</v>
          </cell>
          <cell r="G2976">
            <v>2.96</v>
          </cell>
        </row>
        <row r="2977">
          <cell r="B2977" t="str">
            <v>SERVIÇOS</v>
          </cell>
        </row>
        <row r="2981">
          <cell r="B2981" t="str">
            <v>TOTAL SERVIÇOS R$</v>
          </cell>
          <cell r="G2981">
            <v>0</v>
          </cell>
        </row>
        <row r="2983">
          <cell r="F2983" t="str">
            <v>TOTAL SIMPLES R$</v>
          </cell>
          <cell r="G2983">
            <v>3.79</v>
          </cell>
        </row>
        <row r="2984">
          <cell r="B2984" t="str">
            <v>  OBS.: 1) ENCARGOS SOCIAIS DA MÃO DE OBRA HORISTA JÁ INCLUSO NO SEU  VALOR;</v>
          </cell>
          <cell r="F2984" t="str">
            <v>BDI R$</v>
          </cell>
          <cell r="G2984">
            <v>0.95</v>
          </cell>
        </row>
        <row r="2985">
          <cell r="F2985" t="str">
            <v>TOTAL GERAL C/ BDI R$</v>
          </cell>
          <cell r="G2985">
            <v>4.74</v>
          </cell>
        </row>
        <row r="2986">
          <cell r="F2986" t="str">
            <v>TOTAL GERAL S/ BDI R$</v>
          </cell>
          <cell r="G2986">
            <v>3.7920000000000003</v>
          </cell>
        </row>
        <row r="2988">
          <cell r="A2988" t="str">
            <v>38.a</v>
          </cell>
          <cell r="C2988" t="str">
            <v>Instalação de chave eletyomagnética - até 50A</v>
          </cell>
          <cell r="D2988" t="str">
            <v>UN</v>
          </cell>
          <cell r="G2988">
            <v>471.312</v>
          </cell>
        </row>
        <row r="2989">
          <cell r="B2989" t="str">
            <v>COMPOSIÇÃO</v>
          </cell>
          <cell r="C2989" t="str">
            <v>Instalação de chave eletyomagnética - até 50A</v>
          </cell>
        </row>
        <row r="2990">
          <cell r="B2990" t="str">
            <v>UNIDADE</v>
          </cell>
          <cell r="C2990" t="str">
            <v>UN</v>
          </cell>
        </row>
        <row r="2991">
          <cell r="B2991" t="str">
            <v>CÓDIGO</v>
          </cell>
          <cell r="C2991" t="str">
            <v>38.a</v>
          </cell>
        </row>
        <row r="2992">
          <cell r="B2992" t="str">
            <v>AUTOR</v>
          </cell>
        </row>
        <row r="2993">
          <cell r="B2993" t="str">
            <v>ULT ATUAL</v>
          </cell>
          <cell r="C2993" t="str">
            <v>18/06/2015 (SINAPI) E 11/2014 (PREFEITURA)</v>
          </cell>
        </row>
        <row r="2994">
          <cell r="B2994" t="str">
            <v>TABELA</v>
          </cell>
          <cell r="C2994" t="str">
            <v>SINAPI MAI/15 (DESONERADA)/PREFEITURA DE MARANGUAPE</v>
          </cell>
        </row>
        <row r="2996">
          <cell r="B2996" t="str">
            <v>Código</v>
          </cell>
          <cell r="C2996" t="str">
            <v>Descrição</v>
          </cell>
          <cell r="D2996" t="str">
            <v>Unidade</v>
          </cell>
          <cell r="E2996" t="str">
            <v>Coeficiente</v>
          </cell>
          <cell r="F2996" t="str">
            <v>Preço</v>
          </cell>
          <cell r="G2996" t="str">
            <v>Total</v>
          </cell>
        </row>
        <row r="2997">
          <cell r="B2997" t="str">
            <v>MAO DE OBRA</v>
          </cell>
        </row>
        <row r="2998">
          <cell r="B2998" t="str">
            <v>COMPOSIÇÃO PMM-003</v>
          </cell>
          <cell r="C2998" t="str">
            <v>Auxiliar de Eletricista com encargos complementares</v>
          </cell>
          <cell r="D2998" t="str">
            <v>h</v>
          </cell>
          <cell r="E2998">
            <v>0.33</v>
          </cell>
          <cell r="F2998">
            <v>12.149999999999999</v>
          </cell>
          <cell r="G2998">
            <v>4.01</v>
          </cell>
        </row>
        <row r="2999">
          <cell r="B2999" t="str">
            <v>COMPOSIÇÃO PMM-004</v>
          </cell>
          <cell r="C2999" t="str">
            <v>Eletricista com encargos complementares</v>
          </cell>
          <cell r="D2999" t="str">
            <v>h</v>
          </cell>
          <cell r="E2999">
            <v>0.33</v>
          </cell>
          <cell r="F2999">
            <v>15.620000000000001</v>
          </cell>
          <cell r="G2999">
            <v>5.15</v>
          </cell>
        </row>
        <row r="3001">
          <cell r="B3001" t="str">
            <v>TOTAL MAO DE OBRA R$</v>
          </cell>
          <cell r="G3001">
            <v>9.16</v>
          </cell>
        </row>
        <row r="3002">
          <cell r="B3002" t="str">
            <v>MATERIAIS</v>
          </cell>
        </row>
        <row r="3003">
          <cell r="B3003" t="str">
            <v>COT0010</v>
          </cell>
          <cell r="C3003" t="str">
            <v>CHAVE COM GRUPO NF 2X50A-220V </v>
          </cell>
          <cell r="D3003" t="str">
            <v>UN</v>
          </cell>
          <cell r="E3003">
            <v>1</v>
          </cell>
          <cell r="F3003">
            <v>429.6</v>
          </cell>
          <cell r="G3003">
            <v>429.6</v>
          </cell>
        </row>
        <row r="3005">
          <cell r="B3005" t="str">
            <v>TOTAL MATERIAIS R$</v>
          </cell>
          <cell r="G3005">
            <v>429.6</v>
          </cell>
        </row>
        <row r="3006">
          <cell r="B3006" t="str">
            <v>EQUIPAMENTOS (CUSTO HORÁRIO)</v>
          </cell>
        </row>
        <row r="3007">
          <cell r="B3007" t="str">
            <v>COMPOSIÇÃO PMM-001</v>
          </cell>
          <cell r="C3007" t="str">
            <v>VEÍCULO COM UM CESTO AÉREO SIMPLES ISOLADO COM ALCANCE ATÉ 13 METROS E PORTA ESCADA, MONTADO SOBRE CAMINHÃO DE CARROCERIA (CHP)</v>
          </cell>
          <cell r="D3007" t="str">
            <v>CHP</v>
          </cell>
          <cell r="E3007">
            <v>0.33</v>
          </cell>
          <cell r="F3007">
            <v>98.63000000000001</v>
          </cell>
          <cell r="G3007">
            <v>32.55</v>
          </cell>
        </row>
        <row r="3008">
          <cell r="B3008" t="str">
            <v>TOTAL EQUIPAMENTOS (CUSTO HORÁRIO) R$</v>
          </cell>
          <cell r="G3008">
            <v>32.55</v>
          </cell>
        </row>
        <row r="3009">
          <cell r="B3009" t="str">
            <v>SERVIÇOS</v>
          </cell>
        </row>
        <row r="3013">
          <cell r="B3013" t="str">
            <v>TOTAL SERVIÇOS R$</v>
          </cell>
          <cell r="G3013">
            <v>0</v>
          </cell>
        </row>
        <row r="3015">
          <cell r="F3015" t="str">
            <v>TOTAL SIMPLES R$</v>
          </cell>
          <cell r="G3015">
            <v>471.31000000000006</v>
          </cell>
        </row>
        <row r="3016">
          <cell r="B3016" t="str">
            <v>  OBS.: 1) ENCARGOS SOCIAIS DA MÃO DE OBRA HORISTA JÁ INCLUSO NO SEU  VALOR;</v>
          </cell>
          <cell r="F3016" t="str">
            <v>BDI R$</v>
          </cell>
          <cell r="G3016">
            <v>117.83</v>
          </cell>
        </row>
        <row r="3017">
          <cell r="F3017" t="str">
            <v>TOTAL GERAL C/ BDI R$</v>
          </cell>
          <cell r="G3017">
            <v>589.14</v>
          </cell>
        </row>
        <row r="3018">
          <cell r="F3018" t="str">
            <v>TOTAL GERAL S/ BDI R$</v>
          </cell>
          <cell r="G3018">
            <v>471.312</v>
          </cell>
        </row>
        <row r="3020">
          <cell r="A3020" t="str">
            <v>38.b</v>
          </cell>
          <cell r="C3020" t="str">
            <v>Instalação de chave eletyomagnética - de 51 a 80A</v>
          </cell>
          <cell r="D3020" t="str">
            <v>UN</v>
          </cell>
          <cell r="G3020">
            <v>731.328</v>
          </cell>
        </row>
        <row r="3021">
          <cell r="B3021" t="str">
            <v>COMPOSIÇÃO</v>
          </cell>
          <cell r="C3021" t="str">
            <v>Instalação de chave eletyomagnética - de 51 a 80A</v>
          </cell>
        </row>
        <row r="3022">
          <cell r="B3022" t="str">
            <v>UNIDADE</v>
          </cell>
          <cell r="C3022" t="str">
            <v>UN</v>
          </cell>
        </row>
        <row r="3023">
          <cell r="B3023" t="str">
            <v>CÓDIGO</v>
          </cell>
          <cell r="C3023" t="str">
            <v>38.b</v>
          </cell>
        </row>
        <row r="3024">
          <cell r="B3024" t="str">
            <v>AUTOR</v>
          </cell>
        </row>
        <row r="3025">
          <cell r="B3025" t="str">
            <v>ULT ATUAL</v>
          </cell>
          <cell r="C3025" t="str">
            <v>18/06/2015 (SINAPI) E 11/2014 (PREFEITURA)</v>
          </cell>
        </row>
        <row r="3026">
          <cell r="B3026" t="str">
            <v>TABELA</v>
          </cell>
          <cell r="C3026" t="str">
            <v>SINAPI MAI/15 (DESONERADA)/PREFEITURA DE MARANGUAPE</v>
          </cell>
        </row>
        <row r="3028">
          <cell r="B3028" t="str">
            <v>Código</v>
          </cell>
          <cell r="C3028" t="str">
            <v>Descrição</v>
          </cell>
          <cell r="D3028" t="str">
            <v>Unidade</v>
          </cell>
          <cell r="E3028" t="str">
            <v>Coeficiente</v>
          </cell>
          <cell r="F3028" t="str">
            <v>Preço</v>
          </cell>
          <cell r="G3028" t="str">
            <v>Total</v>
          </cell>
        </row>
        <row r="3029">
          <cell r="B3029" t="str">
            <v>MAO DE OBRA</v>
          </cell>
        </row>
        <row r="3030">
          <cell r="B3030" t="str">
            <v>COMPOSIÇÃO PMM-003</v>
          </cell>
          <cell r="C3030" t="str">
            <v>Auxiliar de Eletricista com encargos complementares</v>
          </cell>
          <cell r="D3030" t="str">
            <v>h</v>
          </cell>
          <cell r="E3030">
            <v>0.33</v>
          </cell>
          <cell r="F3030">
            <v>12.149999999999999</v>
          </cell>
          <cell r="G3030">
            <v>4.01</v>
          </cell>
        </row>
        <row r="3031">
          <cell r="B3031" t="str">
            <v>COMPOSIÇÃO PMM-004</v>
          </cell>
          <cell r="C3031" t="str">
            <v>Eletricista com encargos complementares</v>
          </cell>
          <cell r="D3031" t="str">
            <v>h</v>
          </cell>
          <cell r="E3031">
            <v>0.33</v>
          </cell>
          <cell r="F3031">
            <v>15.620000000000001</v>
          </cell>
          <cell r="G3031">
            <v>5.15</v>
          </cell>
        </row>
        <row r="3033">
          <cell r="B3033" t="str">
            <v>TOTAL MAO DE OBRA R$</v>
          </cell>
          <cell r="G3033">
            <v>9.16</v>
          </cell>
        </row>
        <row r="3034">
          <cell r="B3034" t="str">
            <v>MATERIAIS</v>
          </cell>
        </row>
        <row r="3035">
          <cell r="B3035" t="str">
            <v>COT0011</v>
          </cell>
          <cell r="C3035" t="str">
            <v>CHAVE COM GRUPO NF 2X80A-220V </v>
          </cell>
          <cell r="D3035" t="str">
            <v>UN</v>
          </cell>
          <cell r="E3035">
            <v>1</v>
          </cell>
          <cell r="F3035">
            <v>689.62</v>
          </cell>
          <cell r="G3035">
            <v>689.62</v>
          </cell>
        </row>
        <row r="3037">
          <cell r="B3037" t="str">
            <v>TOTAL MATERIAIS R$</v>
          </cell>
          <cell r="G3037">
            <v>689.62</v>
          </cell>
        </row>
        <row r="3038">
          <cell r="B3038" t="str">
            <v>EQUIPAMENTOS (CUSTO HORÁRIO)</v>
          </cell>
        </row>
        <row r="3039">
          <cell r="B3039" t="str">
            <v>COMPOSIÇÃO PMM-001</v>
          </cell>
          <cell r="C3039" t="str">
            <v>VEÍCULO COM UM CESTO AÉREO SIMPLES ISOLADO COM ALCANCE ATÉ 13 METROS E PORTA ESCADA, MONTADO SOBRE CAMINHÃO DE CARROCERIA (CHP)</v>
          </cell>
          <cell r="D3039" t="str">
            <v>CHP</v>
          </cell>
          <cell r="E3039">
            <v>0.33</v>
          </cell>
          <cell r="F3039">
            <v>98.63000000000001</v>
          </cell>
          <cell r="G3039">
            <v>32.55</v>
          </cell>
        </row>
        <row r="3040">
          <cell r="B3040" t="str">
            <v>TOTAL EQUIPAMENTOS (CUSTO HORÁRIO) R$</v>
          </cell>
          <cell r="G3040">
            <v>32.55</v>
          </cell>
        </row>
        <row r="3041">
          <cell r="B3041" t="str">
            <v>SERVIÇOS</v>
          </cell>
        </row>
        <row r="3045">
          <cell r="B3045" t="str">
            <v>TOTAL SERVIÇOS R$</v>
          </cell>
          <cell r="G3045">
            <v>0</v>
          </cell>
        </row>
        <row r="3047">
          <cell r="F3047" t="str">
            <v>TOTAL SIMPLES R$</v>
          </cell>
          <cell r="G3047">
            <v>731.3299999999999</v>
          </cell>
        </row>
        <row r="3048">
          <cell r="B3048" t="str">
            <v>  OBS.: 1) ENCARGOS SOCIAIS DA MÃO DE OBRA HORISTA JÁ INCLUSO NO SEU  VALOR;</v>
          </cell>
          <cell r="F3048" t="str">
            <v>BDI R$</v>
          </cell>
          <cell r="G3048">
            <v>182.83</v>
          </cell>
        </row>
        <row r="3049">
          <cell r="F3049" t="str">
            <v>TOTAL GERAL C/ BDI R$</v>
          </cell>
          <cell r="G3049">
            <v>914.16</v>
          </cell>
        </row>
        <row r="3050">
          <cell r="F3050" t="str">
            <v>TOTAL GERAL S/ BDI R$</v>
          </cell>
          <cell r="G3050">
            <v>731.328</v>
          </cell>
        </row>
        <row r="3052">
          <cell r="A3052" t="str">
            <v>38.c</v>
          </cell>
          <cell r="C3052" t="str">
            <v>Instalação de chave eletyomagnética - de 81 a 100A</v>
          </cell>
          <cell r="D3052" t="str">
            <v>UN</v>
          </cell>
          <cell r="G3052">
            <v>916.568</v>
          </cell>
        </row>
        <row r="3053">
          <cell r="B3053" t="str">
            <v>COMPOSIÇÃO</v>
          </cell>
          <cell r="C3053" t="str">
            <v>Instalação de chave eletyomagnética - de 81 a 100A</v>
          </cell>
        </row>
        <row r="3054">
          <cell r="B3054" t="str">
            <v>UNIDADE</v>
          </cell>
          <cell r="C3054" t="str">
            <v>UN</v>
          </cell>
        </row>
        <row r="3055">
          <cell r="B3055" t="str">
            <v>CÓDIGO</v>
          </cell>
          <cell r="C3055" t="str">
            <v>38.c</v>
          </cell>
        </row>
        <row r="3056">
          <cell r="B3056" t="str">
            <v>AUTOR</v>
          </cell>
        </row>
        <row r="3057">
          <cell r="B3057" t="str">
            <v>ULT ATUAL</v>
          </cell>
          <cell r="C3057" t="str">
            <v>18/06/2015 (SINAPI) E 11/2014 (PREFEITURA)</v>
          </cell>
        </row>
        <row r="3058">
          <cell r="B3058" t="str">
            <v>TABELA</v>
          </cell>
          <cell r="C3058" t="str">
            <v>SINAPI MAI/15 (DESONERADA)/PREFEITURA DE MARANGUAPE</v>
          </cell>
        </row>
        <row r="3060">
          <cell r="B3060" t="str">
            <v>Código</v>
          </cell>
          <cell r="C3060" t="str">
            <v>Descrição</v>
          </cell>
          <cell r="D3060" t="str">
            <v>Unidade</v>
          </cell>
          <cell r="E3060" t="str">
            <v>Coeficiente</v>
          </cell>
          <cell r="F3060" t="str">
            <v>Preço</v>
          </cell>
          <cell r="G3060" t="str">
            <v>Total</v>
          </cell>
        </row>
        <row r="3061">
          <cell r="B3061" t="str">
            <v>MAO DE OBRA</v>
          </cell>
        </row>
        <row r="3062">
          <cell r="B3062" t="str">
            <v>COMPOSIÇÃO PMM-003</v>
          </cell>
          <cell r="C3062" t="str">
            <v>Auxiliar de Eletricista com encargos complementares</v>
          </cell>
          <cell r="D3062" t="str">
            <v>h</v>
          </cell>
          <cell r="E3062">
            <v>0.42</v>
          </cell>
          <cell r="F3062">
            <v>12.149999999999999</v>
          </cell>
          <cell r="G3062">
            <v>5.1</v>
          </cell>
        </row>
        <row r="3063">
          <cell r="B3063" t="str">
            <v>COMPOSIÇÃO PMM-004</v>
          </cell>
          <cell r="C3063" t="str">
            <v>Eletricista com encargos complementares</v>
          </cell>
          <cell r="D3063" t="str">
            <v>h</v>
          </cell>
          <cell r="E3063">
            <v>0.42</v>
          </cell>
          <cell r="F3063">
            <v>15.620000000000001</v>
          </cell>
          <cell r="G3063">
            <v>6.56</v>
          </cell>
        </row>
        <row r="3065">
          <cell r="B3065" t="str">
            <v>TOTAL MAO DE OBRA R$</v>
          </cell>
          <cell r="G3065">
            <v>11.66</v>
          </cell>
        </row>
        <row r="3066">
          <cell r="B3066" t="str">
            <v>MATERIAIS</v>
          </cell>
        </row>
        <row r="3067">
          <cell r="B3067" t="str">
            <v>COT0009</v>
          </cell>
          <cell r="C3067" t="str">
            <v>CHAVE COM GRUPO NF 2X100A-220V</v>
          </cell>
          <cell r="D3067" t="str">
            <v>UN</v>
          </cell>
          <cell r="E3067">
            <v>1</v>
          </cell>
          <cell r="F3067">
            <v>863.49</v>
          </cell>
          <cell r="G3067">
            <v>863.49</v>
          </cell>
        </row>
        <row r="3069">
          <cell r="B3069" t="str">
            <v>TOTAL MATERIAIS R$</v>
          </cell>
          <cell r="G3069">
            <v>863.49</v>
          </cell>
        </row>
        <row r="3070">
          <cell r="B3070" t="str">
            <v>EQUIPAMENTOS (CUSTO HORÁRIO)</v>
          </cell>
        </row>
        <row r="3071">
          <cell r="B3071" t="str">
            <v>COMPOSIÇÃO PMM-001</v>
          </cell>
          <cell r="C3071" t="str">
            <v>VEÍCULO COM UM CESTO AÉREO SIMPLES ISOLADO COM ALCANCE ATÉ 13 METROS E PORTA ESCADA, MONTADO SOBRE CAMINHÃO DE CARROCERIA (CHP)</v>
          </cell>
          <cell r="D3071" t="str">
            <v>CHP</v>
          </cell>
          <cell r="E3071">
            <v>0.42</v>
          </cell>
          <cell r="F3071">
            <v>98.63000000000001</v>
          </cell>
          <cell r="G3071">
            <v>41.42</v>
          </cell>
        </row>
        <row r="3072">
          <cell r="B3072" t="str">
            <v>TOTAL EQUIPAMENTOS (CUSTO HORÁRIO) R$</v>
          </cell>
          <cell r="G3072">
            <v>41.42</v>
          </cell>
        </row>
        <row r="3073">
          <cell r="B3073" t="str">
            <v>SERVIÇOS</v>
          </cell>
        </row>
        <row r="3077">
          <cell r="B3077" t="str">
            <v>TOTAL SERVIÇOS R$</v>
          </cell>
          <cell r="G3077">
            <v>0</v>
          </cell>
        </row>
        <row r="3079">
          <cell r="F3079" t="str">
            <v>TOTAL SIMPLES R$</v>
          </cell>
          <cell r="G3079">
            <v>916.5699999999999</v>
          </cell>
        </row>
        <row r="3080">
          <cell r="B3080" t="str">
            <v>  OBS.: 1) ENCARGOS SOCIAIS DA MÃO DE OBRA HORISTA JÁ INCLUSO NO SEU  VALOR;</v>
          </cell>
          <cell r="F3080" t="str">
            <v>BDI R$</v>
          </cell>
          <cell r="G3080">
            <v>229.14</v>
          </cell>
        </row>
        <row r="3081">
          <cell r="F3081" t="str">
            <v>TOTAL GERAL C/ BDI R$</v>
          </cell>
          <cell r="G3081">
            <v>1145.71</v>
          </cell>
        </row>
        <row r="3082">
          <cell r="F3082" t="str">
            <v>TOTAL GERAL S/ BDI R$</v>
          </cell>
          <cell r="G3082">
            <v>916.568</v>
          </cell>
        </row>
        <row r="3084">
          <cell r="A3084" t="str">
            <v>39.a</v>
          </cell>
          <cell r="C3084" t="str">
            <v>Rede isolada - conector perfurante 2,5mm2 a 25mm2 - 95mm2</v>
          </cell>
          <cell r="D3084" t="str">
            <v>UN</v>
          </cell>
          <cell r="G3084">
            <v>39.592</v>
          </cell>
        </row>
        <row r="3085">
          <cell r="B3085" t="str">
            <v>COMPOSIÇÃO</v>
          </cell>
          <cell r="C3085" t="str">
            <v>Rede isolada - conector perfurante 2,5mm2 a 25mm2 - 95mm2</v>
          </cell>
        </row>
        <row r="3086">
          <cell r="B3086" t="str">
            <v>UNIDADE</v>
          </cell>
          <cell r="C3086" t="str">
            <v>UN</v>
          </cell>
        </row>
        <row r="3087">
          <cell r="B3087" t="str">
            <v>CÓDIGO</v>
          </cell>
          <cell r="C3087" t="str">
            <v>39.a</v>
          </cell>
        </row>
        <row r="3088">
          <cell r="B3088" t="str">
            <v>AUTOR</v>
          </cell>
        </row>
        <row r="3089">
          <cell r="B3089" t="str">
            <v>ULT ATUAL</v>
          </cell>
          <cell r="C3089" t="str">
            <v>18/06/2015 (SINAPI) E 11/2014 (PREFEITURA)</v>
          </cell>
        </row>
        <row r="3090">
          <cell r="B3090" t="str">
            <v>TABELA</v>
          </cell>
          <cell r="C3090" t="str">
            <v>SINAPI MAI/15 (DESONERADA)/PREFEITURA DE MARANGUAPE</v>
          </cell>
        </row>
        <row r="3092">
          <cell r="B3092" t="str">
            <v>Código</v>
          </cell>
          <cell r="C3092" t="str">
            <v>Descrição</v>
          </cell>
          <cell r="D3092" t="str">
            <v>Unidade</v>
          </cell>
          <cell r="E3092" t="str">
            <v>Coeficiente</v>
          </cell>
          <cell r="F3092" t="str">
            <v>Preço</v>
          </cell>
          <cell r="G3092" t="str">
            <v>Total</v>
          </cell>
        </row>
        <row r="3093">
          <cell r="B3093" t="str">
            <v>MAO DE OBRA</v>
          </cell>
        </row>
        <row r="3094">
          <cell r="B3094" t="str">
            <v>COMPOSIÇÃO PMM-003</v>
          </cell>
          <cell r="C3094" t="str">
            <v>Auxiliar de Eletricista com encargos complementares</v>
          </cell>
          <cell r="D3094" t="str">
            <v>h</v>
          </cell>
          <cell r="E3094">
            <v>0.08</v>
          </cell>
          <cell r="F3094">
            <v>12.149999999999999</v>
          </cell>
          <cell r="G3094">
            <v>0.97</v>
          </cell>
        </row>
        <row r="3095">
          <cell r="B3095" t="str">
            <v>COMPOSIÇÃO PMM-004</v>
          </cell>
          <cell r="C3095" t="str">
            <v>Eletricista com encargos complementares</v>
          </cell>
          <cell r="D3095" t="str">
            <v>h</v>
          </cell>
          <cell r="E3095">
            <v>0.08</v>
          </cell>
          <cell r="F3095">
            <v>15.620000000000001</v>
          </cell>
          <cell r="G3095">
            <v>1.25</v>
          </cell>
        </row>
        <row r="3097">
          <cell r="B3097" t="str">
            <v>TOTAL MAO DE OBRA R$</v>
          </cell>
          <cell r="G3097">
            <v>2.22</v>
          </cell>
        </row>
        <row r="3098">
          <cell r="B3098" t="str">
            <v>MATERIAIS</v>
          </cell>
        </row>
        <row r="3099">
          <cell r="B3099" t="str">
            <v>COT0012</v>
          </cell>
          <cell r="C3099" t="str">
            <v>CONEC PE CU/AL 4A35-16A95MM2  </v>
          </cell>
          <cell r="D3099" t="str">
            <v>UN</v>
          </cell>
          <cell r="E3099">
            <v>1</v>
          </cell>
          <cell r="F3099">
            <v>29.48</v>
          </cell>
          <cell r="G3099">
            <v>29.48</v>
          </cell>
        </row>
        <row r="3101">
          <cell r="B3101" t="str">
            <v>TOTAL MATERIAIS R$</v>
          </cell>
          <cell r="G3101">
            <v>29.48</v>
          </cell>
        </row>
        <row r="3102">
          <cell r="B3102" t="str">
            <v>EQUIPAMENTOS (CUSTO HORÁRIO)</v>
          </cell>
        </row>
        <row r="3103">
          <cell r="B3103" t="str">
            <v>COMPOSIÇÃO PMM-001</v>
          </cell>
          <cell r="C3103" t="str">
            <v>VEÍCULO COM UM CESTO AÉREO SIMPLES ISOLADO COM ALCANCE ATÉ 13 METROS E PORTA ESCADA, MONTADO SOBRE CAMINHÃO DE CARROCERIA (CHP)</v>
          </cell>
          <cell r="D3103" t="str">
            <v>CHP</v>
          </cell>
          <cell r="E3103">
            <v>0.08</v>
          </cell>
          <cell r="F3103">
            <v>98.63000000000001</v>
          </cell>
          <cell r="G3103">
            <v>7.89</v>
          </cell>
        </row>
        <row r="3104">
          <cell r="B3104" t="str">
            <v>TOTAL EQUIPAMENTOS (CUSTO HORÁRIO) R$</v>
          </cell>
          <cell r="G3104">
            <v>7.89</v>
          </cell>
        </row>
        <row r="3105">
          <cell r="B3105" t="str">
            <v>SERVIÇOS</v>
          </cell>
        </row>
        <row r="3109">
          <cell r="B3109" t="str">
            <v>TOTAL SERVIÇOS R$</v>
          </cell>
          <cell r="G3109">
            <v>0</v>
          </cell>
        </row>
        <row r="3111">
          <cell r="F3111" t="str">
            <v>TOTAL SIMPLES R$</v>
          </cell>
          <cell r="G3111">
            <v>39.589999999999996</v>
          </cell>
        </row>
        <row r="3112">
          <cell r="B3112" t="str">
            <v>  OBS.: 1) ENCARGOS SOCIAIS DA MÃO DE OBRA HORISTA JÁ INCLUSO NO SEU  VALOR;</v>
          </cell>
          <cell r="F3112" t="str">
            <v>BDI R$</v>
          </cell>
          <cell r="G3112">
            <v>9.9</v>
          </cell>
        </row>
        <row r="3113">
          <cell r="F3113" t="str">
            <v>TOTAL GERAL C/ BDI R$</v>
          </cell>
          <cell r="G3113">
            <v>49.49</v>
          </cell>
        </row>
        <row r="3114">
          <cell r="F3114" t="str">
            <v>TOTAL GERAL S/ BDI R$</v>
          </cell>
          <cell r="G3114">
            <v>39.592</v>
          </cell>
        </row>
        <row r="3116">
          <cell r="A3116" t="str">
            <v>39.b</v>
          </cell>
          <cell r="C3116" t="str">
            <v>Parafuso cabeça quadrada M16 x 2 C-350, R-220</v>
          </cell>
          <cell r="D3116" t="str">
            <v>UN</v>
          </cell>
          <cell r="G3116">
            <v>15.504</v>
          </cell>
        </row>
        <row r="3117">
          <cell r="B3117" t="str">
            <v>COMPOSIÇÃO</v>
          </cell>
          <cell r="C3117" t="str">
            <v>Parafuso cabeça quadrada M16 x 2 C-350, R-220</v>
          </cell>
        </row>
        <row r="3118">
          <cell r="B3118" t="str">
            <v>UNIDADE</v>
          </cell>
          <cell r="C3118" t="str">
            <v>UN</v>
          </cell>
        </row>
        <row r="3119">
          <cell r="B3119" t="str">
            <v>CÓDIGO</v>
          </cell>
          <cell r="C3119" t="str">
            <v>39.b</v>
          </cell>
        </row>
        <row r="3120">
          <cell r="B3120" t="str">
            <v>AUTOR</v>
          </cell>
        </row>
        <row r="3121">
          <cell r="B3121" t="str">
            <v>ULT ATUAL</v>
          </cell>
          <cell r="C3121" t="str">
            <v>18/06/2015 (SINAPI) E 11/2014 (PREFEITURA)</v>
          </cell>
        </row>
        <row r="3122">
          <cell r="B3122" t="str">
            <v>TABELA</v>
          </cell>
          <cell r="C3122" t="str">
            <v>SINAPI MAI/15 (DESONERADA)/PREFEITURA DE MARANGUAPE</v>
          </cell>
        </row>
        <row r="3124">
          <cell r="B3124" t="str">
            <v>Código</v>
          </cell>
          <cell r="C3124" t="str">
            <v>Descrição</v>
          </cell>
          <cell r="D3124" t="str">
            <v>Unidade</v>
          </cell>
          <cell r="E3124" t="str">
            <v>Coeficiente</v>
          </cell>
          <cell r="F3124" t="str">
            <v>Preço</v>
          </cell>
          <cell r="G3124" t="str">
            <v>Total</v>
          </cell>
        </row>
        <row r="3125">
          <cell r="B3125" t="str">
            <v>MAO DE OBRA</v>
          </cell>
        </row>
        <row r="3126">
          <cell r="B3126" t="str">
            <v>COMPOSIÇÃO PMM-003</v>
          </cell>
          <cell r="C3126" t="str">
            <v>Auxiliar de Eletricista com encargos complementares</v>
          </cell>
          <cell r="D3126" t="str">
            <v>h</v>
          </cell>
          <cell r="E3126">
            <v>0.03</v>
          </cell>
          <cell r="F3126">
            <v>12.149999999999999</v>
          </cell>
          <cell r="G3126">
            <v>0.36</v>
          </cell>
        </row>
        <row r="3127">
          <cell r="B3127" t="str">
            <v>COMPOSIÇÃO PMM-004</v>
          </cell>
          <cell r="C3127" t="str">
            <v>Eletricista com encargos complementares</v>
          </cell>
          <cell r="D3127" t="str">
            <v>h</v>
          </cell>
          <cell r="E3127">
            <v>0.03</v>
          </cell>
          <cell r="F3127">
            <v>15.620000000000001</v>
          </cell>
          <cell r="G3127">
            <v>0.47</v>
          </cell>
        </row>
        <row r="3129">
          <cell r="B3129" t="str">
            <v>TOTAL MAO DE OBRA R$</v>
          </cell>
          <cell r="G3129">
            <v>0.83</v>
          </cell>
        </row>
        <row r="3130">
          <cell r="B3130" t="str">
            <v>MATERIAIS</v>
          </cell>
        </row>
        <row r="3131">
          <cell r="B3131" t="str">
            <v>I8079</v>
          </cell>
          <cell r="C3131" t="str">
            <v>PARAFUSO CABEÇA QUADRADA M16 x 2 C-350, R-220</v>
          </cell>
          <cell r="D3131" t="str">
            <v>UN</v>
          </cell>
          <cell r="E3131">
            <v>1</v>
          </cell>
          <cell r="F3131">
            <v>6.78</v>
          </cell>
          <cell r="G3131">
            <v>6.78</v>
          </cell>
        </row>
        <row r="3133">
          <cell r="B3133" t="str">
            <v>TOTAL MATERIAIS R$</v>
          </cell>
          <cell r="G3133">
            <v>6.78</v>
          </cell>
        </row>
        <row r="3134">
          <cell r="B3134" t="str">
            <v>EQUIPAMENTOS (CUSTO HORÁRIO)</v>
          </cell>
        </row>
        <row r="3135">
          <cell r="B3135" t="str">
            <v>COMPOSIÇÃO PMM-001</v>
          </cell>
          <cell r="C3135" t="str">
            <v>VEÍCULO COM UM CESTO AÉREO SIMPLES ISOLADO COM ALCANCE ATÉ 13 METROS E PORTA ESCADA, MONTADO SOBRE CAMINHÃO DE CARROCERIA (CHP)</v>
          </cell>
          <cell r="D3135" t="str">
            <v>CHP</v>
          </cell>
          <cell r="E3135">
            <v>0.08</v>
          </cell>
          <cell r="F3135">
            <v>98.63000000000001</v>
          </cell>
          <cell r="G3135">
            <v>7.89</v>
          </cell>
        </row>
        <row r="3136">
          <cell r="B3136" t="str">
            <v>TOTAL EQUIPAMENTOS (CUSTO HORÁRIO) R$</v>
          </cell>
          <cell r="G3136">
            <v>7.89</v>
          </cell>
        </row>
        <row r="3137">
          <cell r="B3137" t="str">
            <v>SERVIÇOS</v>
          </cell>
        </row>
        <row r="3141">
          <cell r="B3141" t="str">
            <v>TOTAL SERVIÇOS R$</v>
          </cell>
          <cell r="G3141">
            <v>0</v>
          </cell>
        </row>
        <row r="3143">
          <cell r="F3143" t="str">
            <v>TOTAL SIMPLES R$</v>
          </cell>
          <cell r="G3143">
            <v>15.5</v>
          </cell>
        </row>
        <row r="3144">
          <cell r="B3144" t="str">
            <v>  OBS.: 1) ENCARGOS SOCIAIS DA MÃO DE OBRA HORISTA JÁ INCLUSO NO SEU  VALOR;</v>
          </cell>
          <cell r="F3144" t="str">
            <v>BDI R$</v>
          </cell>
          <cell r="G3144">
            <v>3.88</v>
          </cell>
        </row>
        <row r="3145">
          <cell r="F3145" t="str">
            <v>TOTAL GERAL C/ BDI R$</v>
          </cell>
          <cell r="G3145">
            <v>19.38</v>
          </cell>
        </row>
        <row r="3146">
          <cell r="F3146" t="str">
            <v>TOTAL GERAL S/ BDI R$</v>
          </cell>
          <cell r="G3146">
            <v>15.504</v>
          </cell>
        </row>
        <row r="3148">
          <cell r="A3148" t="str">
            <v>40.a</v>
          </cell>
          <cell r="C3148" t="str">
            <v>Instalação de fita de aço 19mm x 25m</v>
          </cell>
          <cell r="D3148" t="str">
            <v>m</v>
          </cell>
          <cell r="G3148">
            <v>12.6</v>
          </cell>
        </row>
        <row r="3149">
          <cell r="B3149" t="str">
            <v>COMPOSIÇÃO</v>
          </cell>
          <cell r="C3149" t="str">
            <v>Instalação de fita de aço 19mm x 25m</v>
          </cell>
        </row>
        <row r="3150">
          <cell r="B3150" t="str">
            <v>UNIDADE</v>
          </cell>
          <cell r="C3150" t="str">
            <v>m</v>
          </cell>
        </row>
        <row r="3151">
          <cell r="B3151" t="str">
            <v>CÓDIGO</v>
          </cell>
          <cell r="C3151" t="str">
            <v>40.a</v>
          </cell>
        </row>
        <row r="3152">
          <cell r="B3152" t="str">
            <v>AUTOR</v>
          </cell>
        </row>
        <row r="3153">
          <cell r="B3153" t="str">
            <v>ULT ATUAL</v>
          </cell>
          <cell r="C3153" t="str">
            <v>18/06/2015 (SINAPI) E 11/2014 (PREFEITURA)</v>
          </cell>
        </row>
        <row r="3154">
          <cell r="B3154" t="str">
            <v>TABELA</v>
          </cell>
          <cell r="C3154" t="str">
            <v>SINAPI MAI/15 (DESONERADA)/PREFEITURA DE MARANGUAPE</v>
          </cell>
        </row>
        <row r="3156">
          <cell r="B3156" t="str">
            <v>Código</v>
          </cell>
          <cell r="C3156" t="str">
            <v>Descrição</v>
          </cell>
          <cell r="D3156" t="str">
            <v>Unidade</v>
          </cell>
          <cell r="E3156" t="str">
            <v>Coeficiente</v>
          </cell>
          <cell r="F3156" t="str">
            <v>Preço</v>
          </cell>
          <cell r="G3156" t="str">
            <v>Total</v>
          </cell>
        </row>
        <row r="3157">
          <cell r="B3157" t="str">
            <v>MAO DE OBRA</v>
          </cell>
        </row>
        <row r="3158">
          <cell r="B3158" t="str">
            <v>COMPOSIÇÃO PMM-003</v>
          </cell>
          <cell r="C3158" t="str">
            <v>Auxiliar de Eletricista com encargos complementares</v>
          </cell>
          <cell r="D3158" t="str">
            <v>h</v>
          </cell>
          <cell r="E3158">
            <v>0.08</v>
          </cell>
          <cell r="F3158">
            <v>12.149999999999999</v>
          </cell>
          <cell r="G3158">
            <v>0.97</v>
          </cell>
        </row>
        <row r="3159">
          <cell r="B3159" t="str">
            <v>COMPOSIÇÃO PMM-004</v>
          </cell>
          <cell r="C3159" t="str">
            <v>Eletricista com encargos complementares</v>
          </cell>
          <cell r="D3159" t="str">
            <v>h</v>
          </cell>
          <cell r="E3159">
            <v>0.08</v>
          </cell>
          <cell r="F3159">
            <v>15.620000000000001</v>
          </cell>
          <cell r="G3159">
            <v>1.25</v>
          </cell>
        </row>
        <row r="3161">
          <cell r="B3161" t="str">
            <v>TOTAL MAO DE OBRA R$</v>
          </cell>
          <cell r="G3161">
            <v>2.22</v>
          </cell>
        </row>
        <row r="3162">
          <cell r="B3162" t="str">
            <v>MATERIAIS</v>
          </cell>
        </row>
        <row r="3163">
          <cell r="B3163" t="str">
            <v>I6422</v>
          </cell>
          <cell r="C3163" t="str">
            <v>FITA DE INOX P/ FIXAÇÃO DO ELETRODUTO NO POSTE</v>
          </cell>
          <cell r="D3163" t="str">
            <v>M</v>
          </cell>
          <cell r="E3163">
            <v>1</v>
          </cell>
          <cell r="F3163">
            <v>2.49</v>
          </cell>
          <cell r="G3163">
            <v>2.49</v>
          </cell>
        </row>
        <row r="3165">
          <cell r="B3165" t="str">
            <v>TOTAL MATERIAIS R$</v>
          </cell>
          <cell r="G3165">
            <v>2.49</v>
          </cell>
        </row>
        <row r="3166">
          <cell r="B3166" t="str">
            <v>EQUIPAMENTOS (CUSTO HORÁRIO)</v>
          </cell>
        </row>
        <row r="3167">
          <cell r="B3167" t="str">
            <v>COMPOSIÇÃO PMM-001</v>
          </cell>
          <cell r="C3167" t="str">
            <v>VEÍCULO COM UM CESTO AÉREO SIMPLES ISOLADO COM ALCANCE ATÉ 13 METROS E PORTA ESCADA, MONTADO SOBRE CAMINHÃO DE CARROCERIA (CHP)</v>
          </cell>
          <cell r="D3167" t="str">
            <v>CHP</v>
          </cell>
          <cell r="E3167">
            <v>0.08</v>
          </cell>
          <cell r="F3167">
            <v>98.63000000000001</v>
          </cell>
          <cell r="G3167">
            <v>7.89</v>
          </cell>
        </row>
        <row r="3168">
          <cell r="B3168" t="str">
            <v>TOTAL EQUIPAMENTOS (CUSTO HORÁRIO) R$</v>
          </cell>
          <cell r="G3168">
            <v>7.89</v>
          </cell>
        </row>
        <row r="3169">
          <cell r="B3169" t="str">
            <v>SERVIÇOS</v>
          </cell>
        </row>
        <row r="3173">
          <cell r="B3173" t="str">
            <v>TOTAL SERVIÇOS R$</v>
          </cell>
          <cell r="G3173">
            <v>0</v>
          </cell>
        </row>
        <row r="3175">
          <cell r="F3175" t="str">
            <v>TOTAL SIMPLES R$</v>
          </cell>
          <cell r="G3175">
            <v>12.600000000000001</v>
          </cell>
        </row>
        <row r="3176">
          <cell r="B3176" t="str">
            <v>  OBS.: 1) ENCARGOS SOCIAIS DA MÃO DE OBRA HORISTA JÁ INCLUSO NO SEU  VALOR;</v>
          </cell>
          <cell r="F3176" t="str">
            <v>BDI R$</v>
          </cell>
          <cell r="G3176">
            <v>3.15</v>
          </cell>
        </row>
        <row r="3177">
          <cell r="F3177" t="str">
            <v>TOTAL GERAL C/ BDI R$</v>
          </cell>
          <cell r="G3177">
            <v>15.75</v>
          </cell>
        </row>
        <row r="3178">
          <cell r="F3178" t="str">
            <v>TOTAL GERAL S/ BDI R$</v>
          </cell>
          <cell r="G3178">
            <v>12.6</v>
          </cell>
        </row>
        <row r="3180">
          <cell r="A3180" t="str">
            <v>41.a</v>
          </cell>
          <cell r="C3180" t="str">
            <v>Aplicação de solda exotérmica</v>
          </cell>
          <cell r="D3180" t="str">
            <v>UN</v>
          </cell>
          <cell r="G3180">
            <v>55.824</v>
          </cell>
        </row>
        <row r="3181">
          <cell r="B3181" t="str">
            <v>COMPOSIÇÃO</v>
          </cell>
          <cell r="C3181" t="str">
            <v>Aplicação de solda exotérmica</v>
          </cell>
        </row>
        <row r="3182">
          <cell r="B3182" t="str">
            <v>UNIDADE</v>
          </cell>
          <cell r="C3182" t="str">
            <v>UN</v>
          </cell>
        </row>
        <row r="3183">
          <cell r="B3183" t="str">
            <v>CÓDIGO</v>
          </cell>
          <cell r="C3183" t="str">
            <v>41.a</v>
          </cell>
        </row>
        <row r="3184">
          <cell r="B3184" t="str">
            <v>AUTOR</v>
          </cell>
        </row>
        <row r="3185">
          <cell r="B3185" t="str">
            <v>ULT ATUAL</v>
          </cell>
          <cell r="C3185" t="str">
            <v>18/06/2015 (SINAPI) E 11/2014 (PREFEITURA)</v>
          </cell>
        </row>
        <row r="3186">
          <cell r="B3186" t="str">
            <v>TABELA</v>
          </cell>
          <cell r="C3186" t="str">
            <v>SINAPI MAI/15 (DESONERADA)/PREFEITURA DE MARANGUAPE</v>
          </cell>
        </row>
        <row r="3188">
          <cell r="B3188" t="str">
            <v>Código</v>
          </cell>
          <cell r="C3188" t="str">
            <v>Descrição</v>
          </cell>
          <cell r="D3188" t="str">
            <v>Unidade</v>
          </cell>
          <cell r="E3188" t="str">
            <v>Coeficiente</v>
          </cell>
          <cell r="F3188" t="str">
            <v>Preço</v>
          </cell>
          <cell r="G3188" t="str">
            <v>Total</v>
          </cell>
        </row>
        <row r="3189">
          <cell r="B3189" t="str">
            <v>MAO DE OBRA</v>
          </cell>
        </row>
        <row r="3190">
          <cell r="B3190" t="str">
            <v>COMPOSIÇÃO PMM-003</v>
          </cell>
          <cell r="C3190" t="str">
            <v>Auxiliar de Eletricista com encargos complementares</v>
          </cell>
          <cell r="D3190" t="str">
            <v>h</v>
          </cell>
          <cell r="E3190">
            <v>0.17</v>
          </cell>
          <cell r="F3190">
            <v>12.149999999999999</v>
          </cell>
          <cell r="G3190">
            <v>2.07</v>
          </cell>
        </row>
        <row r="3191">
          <cell r="B3191" t="str">
            <v>COMPOSIÇÃO PMM-004</v>
          </cell>
          <cell r="C3191" t="str">
            <v>Eletricista com encargos complementares</v>
          </cell>
          <cell r="D3191" t="str">
            <v>h</v>
          </cell>
          <cell r="E3191">
            <v>0.17</v>
          </cell>
          <cell r="F3191">
            <v>15.620000000000001</v>
          </cell>
          <cell r="G3191">
            <v>2.66</v>
          </cell>
        </row>
        <row r="3193">
          <cell r="B3193" t="str">
            <v>TOTAL MAO DE OBRA R$</v>
          </cell>
          <cell r="G3193">
            <v>4.73</v>
          </cell>
        </row>
        <row r="3194">
          <cell r="B3194" t="str">
            <v>MATERIAIS</v>
          </cell>
        </row>
        <row r="3195">
          <cell r="B3195" t="str">
            <v>I7378</v>
          </cell>
          <cell r="C3195" t="str">
            <v>IGNEX - PALITO IGNITOR PARA SOLDA EXOTÉRMICA</v>
          </cell>
          <cell r="D3195" t="str">
            <v>UN</v>
          </cell>
          <cell r="E3195">
            <v>1</v>
          </cell>
          <cell r="F3195">
            <v>3.41</v>
          </cell>
          <cell r="G3195">
            <v>3.41</v>
          </cell>
        </row>
        <row r="3196">
          <cell r="B3196" t="str">
            <v>I7377</v>
          </cell>
          <cell r="C3196" t="str">
            <v>CARTUCHO DE SOLDA EXOTÉRMICA N.º 90</v>
          </cell>
          <cell r="D3196" t="str">
            <v>UN</v>
          </cell>
          <cell r="E3196">
            <v>1</v>
          </cell>
          <cell r="F3196">
            <v>23.85</v>
          </cell>
          <cell r="G3196">
            <v>23.85</v>
          </cell>
        </row>
        <row r="3197">
          <cell r="B3197" t="str">
            <v>I7379</v>
          </cell>
          <cell r="C3197" t="str">
            <v>MOLDE P/ SOLDA TIPO "T" ATÉ 35mm²</v>
          </cell>
          <cell r="D3197" t="str">
            <v>UN</v>
          </cell>
          <cell r="E3197">
            <v>0.04</v>
          </cell>
          <cell r="F3197">
            <v>176.58</v>
          </cell>
          <cell r="G3197">
            <v>7.06</v>
          </cell>
        </row>
        <row r="3198">
          <cell r="B3198" t="str">
            <v>TOTAL MATERIAIS R$</v>
          </cell>
          <cell r="G3198">
            <v>34.32</v>
          </cell>
        </row>
        <row r="3199">
          <cell r="B3199" t="str">
            <v>EQUIPAMENTOS (CUSTO HORÁRIO)</v>
          </cell>
        </row>
        <row r="3200">
          <cell r="B3200" t="str">
            <v>COMPOSIÇÃO PMM-001</v>
          </cell>
          <cell r="C3200" t="str">
            <v>VEÍCULO COM UM CESTO AÉREO SIMPLES ISOLADO COM ALCANCE ATÉ 13 METROS E PORTA ESCADA, MONTADO SOBRE CAMINHÃO DE CARROCERIA (CHP)</v>
          </cell>
          <cell r="D3200" t="str">
            <v>CHP</v>
          </cell>
          <cell r="E3200">
            <v>0.17</v>
          </cell>
          <cell r="F3200">
            <v>98.63000000000001</v>
          </cell>
          <cell r="G3200">
            <v>16.77</v>
          </cell>
        </row>
        <row r="3201">
          <cell r="B3201" t="str">
            <v>TOTAL EQUIPAMENTOS (CUSTO HORÁRIO) R$</v>
          </cell>
          <cell r="G3201">
            <v>16.77</v>
          </cell>
        </row>
        <row r="3202">
          <cell r="B3202" t="str">
            <v>SERVIÇOS</v>
          </cell>
        </row>
        <row r="3206">
          <cell r="B3206" t="str">
            <v>TOTAL SERVIÇOS R$</v>
          </cell>
          <cell r="G3206">
            <v>0</v>
          </cell>
        </row>
        <row r="3208">
          <cell r="F3208" t="str">
            <v>TOTAL SIMPLES R$</v>
          </cell>
          <cell r="G3208">
            <v>55.81999999999999</v>
          </cell>
        </row>
        <row r="3209">
          <cell r="B3209" t="str">
            <v>  OBS.: 1) ENCARGOS SOCIAIS DA MÃO DE OBRA HORISTA JÁ INCLUSO NO SEU  VALOR;</v>
          </cell>
          <cell r="F3209" t="str">
            <v>BDI R$</v>
          </cell>
          <cell r="G3209">
            <v>13.96</v>
          </cell>
        </row>
        <row r="3210">
          <cell r="F3210" t="str">
            <v>TOTAL GERAL C/ BDI R$</v>
          </cell>
          <cell r="G3210">
            <v>69.78</v>
          </cell>
        </row>
        <row r="3211">
          <cell r="F3211" t="str">
            <v>TOTAL GERAL S/ BDI R$</v>
          </cell>
          <cell r="G3211">
            <v>55.824</v>
          </cell>
        </row>
        <row r="3213">
          <cell r="A3213" t="str">
            <v>42.a</v>
          </cell>
          <cell r="C3213" t="str">
            <v>Até 50A, monofásico, 10kA</v>
          </cell>
          <cell r="D3213" t="str">
            <v>UN</v>
          </cell>
          <cell r="G3213">
            <v>28.672000000000004</v>
          </cell>
        </row>
        <row r="3214">
          <cell r="B3214" t="str">
            <v>COMPOSIÇÃO</v>
          </cell>
          <cell r="C3214" t="str">
            <v>Até 50A, monofásico, 10kA</v>
          </cell>
        </row>
        <row r="3215">
          <cell r="B3215" t="str">
            <v>UNIDADE</v>
          </cell>
          <cell r="C3215" t="str">
            <v>UN</v>
          </cell>
        </row>
        <row r="3216">
          <cell r="B3216" t="str">
            <v>CÓDIGO</v>
          </cell>
          <cell r="C3216" t="str">
            <v>42.a</v>
          </cell>
        </row>
        <row r="3217">
          <cell r="B3217" t="str">
            <v>AUTOR</v>
          </cell>
        </row>
        <row r="3218">
          <cell r="B3218" t="str">
            <v>ULT ATUAL</v>
          </cell>
          <cell r="C3218" t="str">
            <v>18/06/2015 (SINAPI) E 11/2014 (PREFEITURA)</v>
          </cell>
        </row>
        <row r="3219">
          <cell r="B3219" t="str">
            <v>TABELA</v>
          </cell>
          <cell r="C3219" t="str">
            <v>SINAPI MAI/15 (DESONERADA)/PREFEITURA DE MARANGUAPE</v>
          </cell>
        </row>
        <row r="3221">
          <cell r="B3221" t="str">
            <v>Código</v>
          </cell>
          <cell r="C3221" t="str">
            <v>Descrição</v>
          </cell>
          <cell r="D3221" t="str">
            <v>Unidade</v>
          </cell>
          <cell r="E3221" t="str">
            <v>Coeficiente</v>
          </cell>
          <cell r="F3221" t="str">
            <v>Preço</v>
          </cell>
          <cell r="G3221" t="str">
            <v>Total</v>
          </cell>
        </row>
        <row r="3222">
          <cell r="B3222" t="str">
            <v>MAO DE OBRA</v>
          </cell>
        </row>
        <row r="3223">
          <cell r="B3223" t="str">
            <v>COMPOSIÇÃO PMM-003</v>
          </cell>
          <cell r="C3223" t="str">
            <v>Auxiliar de Eletricista com encargos complementares</v>
          </cell>
          <cell r="D3223" t="str">
            <v>h</v>
          </cell>
          <cell r="E3223">
            <v>0.12</v>
          </cell>
          <cell r="F3223">
            <v>12.149999999999999</v>
          </cell>
          <cell r="G3223">
            <v>1.46</v>
          </cell>
        </row>
        <row r="3224">
          <cell r="B3224" t="str">
            <v>COMPOSIÇÃO PMM-004</v>
          </cell>
          <cell r="C3224" t="str">
            <v>Eletricista com encargos complementares</v>
          </cell>
          <cell r="D3224" t="str">
            <v>h</v>
          </cell>
          <cell r="E3224">
            <v>0.12</v>
          </cell>
          <cell r="F3224">
            <v>15.620000000000001</v>
          </cell>
          <cell r="G3224">
            <v>1.87</v>
          </cell>
        </row>
        <row r="3226">
          <cell r="B3226" t="str">
            <v>TOTAL MAO DE OBRA R$</v>
          </cell>
          <cell r="G3226">
            <v>3.33</v>
          </cell>
        </row>
        <row r="3227">
          <cell r="B3227" t="str">
            <v>MATERIAIS</v>
          </cell>
        </row>
        <row r="3228">
          <cell r="B3228" t="str">
            <v>I0989</v>
          </cell>
          <cell r="C3228" t="str">
            <v>DISJUNTOR MONOPOLAR 50A</v>
          </cell>
          <cell r="D3228" t="str">
            <v>UN</v>
          </cell>
          <cell r="E3228">
            <v>1</v>
          </cell>
          <cell r="F3228">
            <v>13.5</v>
          </cell>
          <cell r="G3228">
            <v>13.5</v>
          </cell>
        </row>
        <row r="3231">
          <cell r="B3231" t="str">
            <v>TOTAL MATERIAIS R$</v>
          </cell>
          <cell r="G3231">
            <v>13.5</v>
          </cell>
        </row>
        <row r="3232">
          <cell r="B3232" t="str">
            <v>EQUIPAMENTOS (CUSTO HORÁRIO)</v>
          </cell>
        </row>
        <row r="3233">
          <cell r="B3233" t="str">
            <v>COMPOSIÇÃO PMM-001</v>
          </cell>
          <cell r="C3233" t="str">
            <v>VEÍCULO COM UM CESTO AÉREO SIMPLES ISOLADO COM ALCANCE ATÉ 13 METROS E PORTA ESCADA, MONTADO SOBRE CAMINHÃO DE CARROCERIA (CHP)</v>
          </cell>
          <cell r="D3233" t="str">
            <v>CHP</v>
          </cell>
          <cell r="E3233">
            <v>0.12</v>
          </cell>
          <cell r="F3233">
            <v>98.63000000000001</v>
          </cell>
          <cell r="G3233">
            <v>11.84</v>
          </cell>
        </row>
        <row r="3234">
          <cell r="B3234" t="str">
            <v>TOTAL EQUIPAMENTOS (CUSTO HORÁRIO) R$</v>
          </cell>
          <cell r="G3234">
            <v>11.84</v>
          </cell>
        </row>
        <row r="3235">
          <cell r="B3235" t="str">
            <v>SERVIÇOS</v>
          </cell>
        </row>
        <row r="3239">
          <cell r="B3239" t="str">
            <v>TOTAL SERVIÇOS R$</v>
          </cell>
          <cell r="G3239">
            <v>0</v>
          </cell>
        </row>
        <row r="3241">
          <cell r="F3241" t="str">
            <v>TOTAL SIMPLES R$</v>
          </cell>
          <cell r="G3241">
            <v>28.669999999999998</v>
          </cell>
        </row>
        <row r="3242">
          <cell r="B3242" t="str">
            <v>  OBS.: 1) ENCARGOS SOCIAIS DA MÃO DE OBRA HORISTA JÁ INCLUSO NO SEU  VALOR;</v>
          </cell>
          <cell r="F3242" t="str">
            <v>BDI R$</v>
          </cell>
          <cell r="G3242">
            <v>7.17</v>
          </cell>
        </row>
        <row r="3243">
          <cell r="F3243" t="str">
            <v>TOTAL GERAL C/ BDI R$</v>
          </cell>
          <cell r="G3243">
            <v>35.84</v>
          </cell>
        </row>
        <row r="3244">
          <cell r="F3244" t="str">
            <v>TOTAL GERAL S/ BDI R$</v>
          </cell>
          <cell r="G3244">
            <v>28.672000000000004</v>
          </cell>
        </row>
        <row r="3246">
          <cell r="A3246" t="str">
            <v>42.b</v>
          </cell>
          <cell r="C3246" t="str">
            <v>Até 50A, bipolar, 10kA</v>
          </cell>
          <cell r="D3246" t="str">
            <v>UN</v>
          </cell>
          <cell r="G3246">
            <v>60.568</v>
          </cell>
        </row>
        <row r="3247">
          <cell r="B3247" t="str">
            <v>COMPOSIÇÃO</v>
          </cell>
          <cell r="C3247" t="str">
            <v>Até 50A, bipolar, 10kA</v>
          </cell>
        </row>
        <row r="3248">
          <cell r="B3248" t="str">
            <v>UNIDADE</v>
          </cell>
          <cell r="C3248" t="str">
            <v>UN</v>
          </cell>
        </row>
        <row r="3249">
          <cell r="B3249" t="str">
            <v>CÓDIGO</v>
          </cell>
          <cell r="C3249" t="str">
            <v>42.b</v>
          </cell>
        </row>
        <row r="3250">
          <cell r="B3250" t="str">
            <v>AUTOR</v>
          </cell>
        </row>
        <row r="3251">
          <cell r="B3251" t="str">
            <v>ULT ATUAL</v>
          </cell>
          <cell r="C3251" t="str">
            <v>18/06/2015 (SINAPI) E 11/2014 (PREFEITURA)</v>
          </cell>
        </row>
        <row r="3252">
          <cell r="B3252" t="str">
            <v>TABELA</v>
          </cell>
          <cell r="C3252" t="str">
            <v>SINAPI MAI/15 (DESONERADA)/PREFEITURA DE MARANGUAPE</v>
          </cell>
        </row>
        <row r="3254">
          <cell r="B3254" t="str">
            <v>Código</v>
          </cell>
          <cell r="C3254" t="str">
            <v>Descrição</v>
          </cell>
          <cell r="D3254" t="str">
            <v>Unidade</v>
          </cell>
          <cell r="E3254" t="str">
            <v>Coeficiente</v>
          </cell>
          <cell r="F3254" t="str">
            <v>Preço</v>
          </cell>
          <cell r="G3254" t="str">
            <v>Total</v>
          </cell>
        </row>
        <row r="3255">
          <cell r="B3255" t="str">
            <v>MAO DE OBRA</v>
          </cell>
        </row>
        <row r="3256">
          <cell r="B3256" t="str">
            <v>COMPOSIÇÃO PMM-003</v>
          </cell>
          <cell r="C3256" t="str">
            <v>Auxiliar de Eletricista com encargos complementares</v>
          </cell>
          <cell r="D3256" t="str">
            <v>h</v>
          </cell>
          <cell r="E3256">
            <v>0.12</v>
          </cell>
          <cell r="F3256">
            <v>12.149999999999999</v>
          </cell>
          <cell r="G3256">
            <v>1.46</v>
          </cell>
        </row>
        <row r="3257">
          <cell r="B3257" t="str">
            <v>COMPOSIÇÃO PMM-004</v>
          </cell>
          <cell r="C3257" t="str">
            <v>Eletricista com encargos complementares</v>
          </cell>
          <cell r="D3257" t="str">
            <v>h</v>
          </cell>
          <cell r="E3257">
            <v>0.12</v>
          </cell>
          <cell r="F3257">
            <v>15.620000000000001</v>
          </cell>
          <cell r="G3257">
            <v>1.87</v>
          </cell>
        </row>
        <row r="3259">
          <cell r="B3259" t="str">
            <v>TOTAL MAO DE OBRA R$</v>
          </cell>
          <cell r="G3259">
            <v>3.33</v>
          </cell>
        </row>
        <row r="3260">
          <cell r="B3260" t="str">
            <v>MATERIAIS</v>
          </cell>
        </row>
        <row r="3261">
          <cell r="B3261" t="str">
            <v>I0978</v>
          </cell>
          <cell r="C3261" t="str">
            <v>DISJUNTOR BIPOLAR 50A</v>
          </cell>
          <cell r="D3261" t="str">
            <v>UN</v>
          </cell>
          <cell r="E3261">
            <v>1</v>
          </cell>
          <cell r="F3261">
            <v>45.4</v>
          </cell>
          <cell r="G3261">
            <v>45.4</v>
          </cell>
        </row>
        <row r="3264">
          <cell r="B3264" t="str">
            <v>TOTAL MATERIAIS R$</v>
          </cell>
          <cell r="G3264">
            <v>45.4</v>
          </cell>
        </row>
        <row r="3265">
          <cell r="B3265" t="str">
            <v>EQUIPAMENTOS (CUSTO HORÁRIO)</v>
          </cell>
        </row>
        <row r="3266">
          <cell r="B3266" t="str">
            <v>COMPOSIÇÃO PMM-001</v>
          </cell>
          <cell r="C3266" t="str">
            <v>VEÍCULO COM UM CESTO AÉREO SIMPLES ISOLADO COM ALCANCE ATÉ 13 METROS E PORTA ESCADA, MONTADO SOBRE CAMINHÃO DE CARROCERIA (CHP)</v>
          </cell>
          <cell r="D3266" t="str">
            <v>CHP</v>
          </cell>
          <cell r="E3266">
            <v>0.12</v>
          </cell>
          <cell r="F3266">
            <v>98.63000000000001</v>
          </cell>
          <cell r="G3266">
            <v>11.84</v>
          </cell>
        </row>
        <row r="3267">
          <cell r="B3267" t="str">
            <v>TOTAL EQUIPAMENTOS (CUSTO HORÁRIO) R$</v>
          </cell>
          <cell r="G3267">
            <v>11.84</v>
          </cell>
        </row>
        <row r="3268">
          <cell r="B3268" t="str">
            <v>SERVIÇOS</v>
          </cell>
        </row>
        <row r="3272">
          <cell r="B3272" t="str">
            <v>TOTAL SERVIÇOS R$</v>
          </cell>
          <cell r="G3272">
            <v>0</v>
          </cell>
        </row>
        <row r="3274">
          <cell r="F3274" t="str">
            <v>TOTAL SIMPLES R$</v>
          </cell>
          <cell r="G3274">
            <v>60.56999999999999</v>
          </cell>
        </row>
        <row r="3275">
          <cell r="B3275" t="str">
            <v>  OBS.: 1) ENCARGOS SOCIAIS DA MÃO DE OBRA HORISTA JÁ INCLUSO NO SEU  VALOR;</v>
          </cell>
          <cell r="F3275" t="str">
            <v>BDI R$</v>
          </cell>
          <cell r="G3275">
            <v>15.14</v>
          </cell>
        </row>
        <row r="3276">
          <cell r="F3276" t="str">
            <v>TOTAL GERAL C/ BDI R$</v>
          </cell>
          <cell r="G3276">
            <v>75.71</v>
          </cell>
        </row>
        <row r="3277">
          <cell r="F3277" t="str">
            <v>TOTAL GERAL S/ BDI R$</v>
          </cell>
          <cell r="G3277">
            <v>60.568</v>
          </cell>
        </row>
        <row r="3279">
          <cell r="A3279" t="str">
            <v>42.c</v>
          </cell>
          <cell r="C3279" t="str">
            <v>Até 50A, tripolar, 10kA</v>
          </cell>
          <cell r="D3279" t="str">
            <v>UN</v>
          </cell>
          <cell r="G3279">
            <v>60.767999999999994</v>
          </cell>
        </row>
        <row r="3280">
          <cell r="B3280" t="str">
            <v>COMPOSIÇÃO</v>
          </cell>
          <cell r="C3280" t="str">
            <v>Até 50A, tripolar, 10kA</v>
          </cell>
        </row>
        <row r="3281">
          <cell r="B3281" t="str">
            <v>UNIDADE</v>
          </cell>
          <cell r="C3281" t="str">
            <v>UN</v>
          </cell>
        </row>
        <row r="3282">
          <cell r="B3282" t="str">
            <v>CÓDIGO</v>
          </cell>
          <cell r="C3282" t="str">
            <v>42.c</v>
          </cell>
        </row>
        <row r="3283">
          <cell r="B3283" t="str">
            <v>AUTOR</v>
          </cell>
        </row>
        <row r="3284">
          <cell r="B3284" t="str">
            <v>ULT ATUAL</v>
          </cell>
          <cell r="C3284" t="str">
            <v>18/06/2015 (SINAPI) E 11/2014 (PREFEITURA)</v>
          </cell>
        </row>
        <row r="3285">
          <cell r="B3285" t="str">
            <v>TABELA</v>
          </cell>
          <cell r="C3285" t="str">
            <v>SINAPI MAI/15 (DESONERADA)/PREFEITURA DE MARANGUAPE</v>
          </cell>
        </row>
        <row r="3287">
          <cell r="B3287" t="str">
            <v>Código</v>
          </cell>
          <cell r="C3287" t="str">
            <v>Descrição</v>
          </cell>
          <cell r="D3287" t="str">
            <v>Unidade</v>
          </cell>
          <cell r="E3287" t="str">
            <v>Coeficiente</v>
          </cell>
          <cell r="F3287" t="str">
            <v>Preço</v>
          </cell>
          <cell r="G3287" t="str">
            <v>Total</v>
          </cell>
        </row>
        <row r="3288">
          <cell r="B3288" t="str">
            <v>MAO DE OBRA</v>
          </cell>
        </row>
        <row r="3289">
          <cell r="B3289" t="str">
            <v>COMPOSIÇÃO PMM-003</v>
          </cell>
          <cell r="C3289" t="str">
            <v>Auxiliar de Eletricista com encargos complementares</v>
          </cell>
          <cell r="D3289" t="str">
            <v>h</v>
          </cell>
          <cell r="E3289">
            <v>0.12</v>
          </cell>
          <cell r="F3289">
            <v>12.149999999999999</v>
          </cell>
          <cell r="G3289">
            <v>1.46</v>
          </cell>
        </row>
        <row r="3290">
          <cell r="B3290" t="str">
            <v>COMPOSIÇÃO PMM-004</v>
          </cell>
          <cell r="C3290" t="str">
            <v>Eletricista com encargos complementares</v>
          </cell>
          <cell r="D3290" t="str">
            <v>h</v>
          </cell>
          <cell r="E3290">
            <v>0.12</v>
          </cell>
          <cell r="F3290">
            <v>15.620000000000001</v>
          </cell>
          <cell r="G3290">
            <v>1.87</v>
          </cell>
        </row>
        <row r="3292">
          <cell r="B3292" t="str">
            <v>TOTAL MAO DE OBRA R$</v>
          </cell>
          <cell r="G3292">
            <v>3.33</v>
          </cell>
        </row>
        <row r="3293">
          <cell r="B3293" t="str">
            <v>MATERIAIS</v>
          </cell>
        </row>
        <row r="3294">
          <cell r="B3294" t="str">
            <v>I1013</v>
          </cell>
          <cell r="C3294" t="str">
            <v>DISJUNTOR TRIPOLAR 50A</v>
          </cell>
          <cell r="D3294" t="str">
            <v>UN</v>
          </cell>
          <cell r="E3294">
            <v>1</v>
          </cell>
          <cell r="F3294">
            <v>45.6</v>
          </cell>
          <cell r="G3294">
            <v>45.6</v>
          </cell>
        </row>
        <row r="3297">
          <cell r="B3297" t="str">
            <v>TOTAL MATERIAIS R$</v>
          </cell>
          <cell r="G3297">
            <v>45.6</v>
          </cell>
        </row>
        <row r="3298">
          <cell r="B3298" t="str">
            <v>EQUIPAMENTOS (CUSTO HORÁRIO)</v>
          </cell>
        </row>
        <row r="3299">
          <cell r="B3299" t="str">
            <v>COMPOSIÇÃO PMM-001</v>
          </cell>
          <cell r="C3299" t="str">
            <v>VEÍCULO COM UM CESTO AÉREO SIMPLES ISOLADO COM ALCANCE ATÉ 13 METROS E PORTA ESCADA, MONTADO SOBRE CAMINHÃO DE CARROCERIA (CHP)</v>
          </cell>
          <cell r="D3299" t="str">
            <v>CHP</v>
          </cell>
          <cell r="E3299">
            <v>0.12</v>
          </cell>
          <cell r="F3299">
            <v>98.63000000000001</v>
          </cell>
          <cell r="G3299">
            <v>11.84</v>
          </cell>
        </row>
        <row r="3300">
          <cell r="B3300" t="str">
            <v>TOTAL EQUIPAMENTOS (CUSTO HORÁRIO) R$</v>
          </cell>
          <cell r="G3300">
            <v>11.84</v>
          </cell>
        </row>
        <row r="3301">
          <cell r="B3301" t="str">
            <v>SERVIÇOS</v>
          </cell>
        </row>
        <row r="3305">
          <cell r="B3305" t="str">
            <v>TOTAL SERVIÇOS R$</v>
          </cell>
          <cell r="G3305">
            <v>0</v>
          </cell>
        </row>
        <row r="3307">
          <cell r="F3307" t="str">
            <v>TOTAL SIMPLES R$</v>
          </cell>
          <cell r="G3307">
            <v>60.769999999999996</v>
          </cell>
        </row>
        <row r="3308">
          <cell r="B3308" t="str">
            <v>  OBS.: 1) ENCARGOS SOCIAIS DA MÃO DE OBRA HORISTA JÁ INCLUSO NO SEU  VALOR;</v>
          </cell>
          <cell r="F3308" t="str">
            <v>BDI R$</v>
          </cell>
          <cell r="G3308">
            <v>15.19</v>
          </cell>
        </row>
        <row r="3309">
          <cell r="F3309" t="str">
            <v>TOTAL GERAL C/ BDI R$</v>
          </cell>
          <cell r="G3309">
            <v>75.96</v>
          </cell>
        </row>
        <row r="3310">
          <cell r="F3310" t="str">
            <v>TOTAL GERAL S/ BDI R$</v>
          </cell>
          <cell r="G3310">
            <v>60.767999999999994</v>
          </cell>
        </row>
        <row r="3312">
          <cell r="A3312" t="str">
            <v>42.d</v>
          </cell>
          <cell r="C3312" t="str">
            <v>De 60A a 100A, bipolar, 10kA</v>
          </cell>
          <cell r="D3312" t="str">
            <v>UN</v>
          </cell>
          <cell r="G3312">
            <v>127.72</v>
          </cell>
        </row>
        <row r="3313">
          <cell r="B3313" t="str">
            <v>COMPOSIÇÃO</v>
          </cell>
          <cell r="C3313" t="str">
            <v>De 60A a 100A, bipolar, 10kA</v>
          </cell>
        </row>
        <row r="3314">
          <cell r="B3314" t="str">
            <v>UNIDADE</v>
          </cell>
          <cell r="C3314" t="str">
            <v>UN</v>
          </cell>
        </row>
        <row r="3315">
          <cell r="B3315" t="str">
            <v>CÓDIGO</v>
          </cell>
          <cell r="C3315" t="str">
            <v>42.d</v>
          </cell>
        </row>
        <row r="3316">
          <cell r="B3316" t="str">
            <v>AUTOR</v>
          </cell>
        </row>
        <row r="3317">
          <cell r="B3317" t="str">
            <v>ULT ATUAL</v>
          </cell>
          <cell r="C3317" t="str">
            <v>18/06/2015 (SINAPI) E 11/2014 (PREFEITURA)</v>
          </cell>
        </row>
        <row r="3318">
          <cell r="B3318" t="str">
            <v>TABELA</v>
          </cell>
          <cell r="C3318" t="str">
            <v>SINAPI MAI/15 (DESONERADA)/PREFEITURA DE MARANGUAPE</v>
          </cell>
        </row>
        <row r="3320">
          <cell r="B3320" t="str">
            <v>Código</v>
          </cell>
          <cell r="C3320" t="str">
            <v>Descrição</v>
          </cell>
          <cell r="D3320" t="str">
            <v>Unidade</v>
          </cell>
          <cell r="E3320" t="str">
            <v>Coeficiente</v>
          </cell>
          <cell r="F3320" t="str">
            <v>Preço</v>
          </cell>
          <cell r="G3320" t="str">
            <v>Total</v>
          </cell>
        </row>
        <row r="3321">
          <cell r="B3321" t="str">
            <v>MAO DE OBRA</v>
          </cell>
        </row>
        <row r="3322">
          <cell r="B3322" t="str">
            <v>COMPOSIÇÃO PMM-003</v>
          </cell>
          <cell r="C3322" t="str">
            <v>Auxiliar de Eletricista com encargos complementares</v>
          </cell>
          <cell r="D3322" t="str">
            <v>h</v>
          </cell>
          <cell r="E3322">
            <v>0.17</v>
          </cell>
          <cell r="F3322">
            <v>12.149999999999999</v>
          </cell>
          <cell r="G3322">
            <v>2.07</v>
          </cell>
        </row>
        <row r="3323">
          <cell r="B3323" t="str">
            <v>COMPOSIÇÃO PMM-004</v>
          </cell>
          <cell r="C3323" t="str">
            <v>Eletricista com encargos complementares</v>
          </cell>
          <cell r="D3323" t="str">
            <v>h</v>
          </cell>
          <cell r="E3323">
            <v>0.17</v>
          </cell>
          <cell r="F3323">
            <v>15.620000000000001</v>
          </cell>
          <cell r="G3323">
            <v>2.66</v>
          </cell>
        </row>
        <row r="3325">
          <cell r="B3325" t="str">
            <v>TOTAL MAO DE OBRA R$</v>
          </cell>
          <cell r="G3325">
            <v>4.73</v>
          </cell>
        </row>
        <row r="3326">
          <cell r="B3326" t="str">
            <v>MATERIAIS</v>
          </cell>
        </row>
        <row r="3327">
          <cell r="B3327" t="str">
            <v>COT0020</v>
          </cell>
          <cell r="C3327" t="str">
            <v>DISJUNTOR BIPOLAR 100A</v>
          </cell>
          <cell r="D3327" t="str">
            <v>UN</v>
          </cell>
          <cell r="E3327">
            <v>1</v>
          </cell>
          <cell r="F3327">
            <v>106.22</v>
          </cell>
          <cell r="G3327">
            <v>106.22</v>
          </cell>
        </row>
        <row r="3330">
          <cell r="B3330" t="str">
            <v>TOTAL MATERIAIS R$</v>
          </cell>
          <cell r="G3330">
            <v>106.22</v>
          </cell>
        </row>
        <row r="3331">
          <cell r="B3331" t="str">
            <v>EQUIPAMENTOS (CUSTO HORÁRIO)</v>
          </cell>
        </row>
        <row r="3332">
          <cell r="B3332" t="str">
            <v>COMPOSIÇÃO PMM-001</v>
          </cell>
          <cell r="C3332" t="str">
            <v>VEÍCULO COM UM CESTO AÉREO SIMPLES ISOLADO COM ALCANCE ATÉ 13 METROS E PORTA ESCADA, MONTADO SOBRE CAMINHÃO DE CARROCERIA (CHP)</v>
          </cell>
          <cell r="D3332" t="str">
            <v>CHP</v>
          </cell>
          <cell r="E3332">
            <v>0.17</v>
          </cell>
          <cell r="F3332">
            <v>98.63000000000001</v>
          </cell>
          <cell r="G3332">
            <v>16.77</v>
          </cell>
        </row>
        <row r="3333">
          <cell r="B3333" t="str">
            <v>TOTAL EQUIPAMENTOS (CUSTO HORÁRIO) R$</v>
          </cell>
          <cell r="G3333">
            <v>16.77</v>
          </cell>
        </row>
        <row r="3334">
          <cell r="B3334" t="str">
            <v>SERVIÇOS</v>
          </cell>
        </row>
        <row r="3338">
          <cell r="B3338" t="str">
            <v>TOTAL SERVIÇOS R$</v>
          </cell>
          <cell r="G3338">
            <v>0</v>
          </cell>
        </row>
        <row r="3340">
          <cell r="F3340" t="str">
            <v>TOTAL SIMPLES R$</v>
          </cell>
          <cell r="G3340">
            <v>127.72</v>
          </cell>
        </row>
        <row r="3341">
          <cell r="B3341" t="str">
            <v>  OBS.: 1) ENCARGOS SOCIAIS DA MÃO DE OBRA HORISTA JÁ INCLUSO NO SEU  VALOR;</v>
          </cell>
          <cell r="F3341" t="str">
            <v>BDI R$</v>
          </cell>
          <cell r="G3341">
            <v>31.93</v>
          </cell>
        </row>
        <row r="3342">
          <cell r="F3342" t="str">
            <v>TOTAL GERAL C/ BDI R$</v>
          </cell>
          <cell r="G3342">
            <v>159.65</v>
          </cell>
        </row>
        <row r="3343">
          <cell r="F3343" t="str">
            <v>TOTAL GERAL S/ BDI R$</v>
          </cell>
          <cell r="G3343">
            <v>127.72</v>
          </cell>
        </row>
        <row r="3345">
          <cell r="A3345" t="str">
            <v>42.e</v>
          </cell>
          <cell r="C3345" t="str">
            <v>De 60A a 100A, tripolar, 10kA</v>
          </cell>
          <cell r="D3345" t="str">
            <v>UN</v>
          </cell>
          <cell r="G3345">
            <v>99.432</v>
          </cell>
        </row>
        <row r="3346">
          <cell r="B3346" t="str">
            <v>COMPOSIÇÃO</v>
          </cell>
          <cell r="C3346" t="str">
            <v>De 60A a 100A, tripolar, 10kA</v>
          </cell>
        </row>
        <row r="3347">
          <cell r="B3347" t="str">
            <v>UNIDADE</v>
          </cell>
          <cell r="C3347" t="str">
            <v>UN</v>
          </cell>
        </row>
        <row r="3348">
          <cell r="B3348" t="str">
            <v>CÓDIGO</v>
          </cell>
          <cell r="C3348" t="str">
            <v>42.e</v>
          </cell>
        </row>
        <row r="3349">
          <cell r="B3349" t="str">
            <v>AUTOR</v>
          </cell>
        </row>
        <row r="3350">
          <cell r="B3350" t="str">
            <v>ULT ATUAL</v>
          </cell>
          <cell r="C3350" t="str">
            <v>18/06/2015 (SINAPI) E 11/2014 (PREFEITURA)</v>
          </cell>
        </row>
        <row r="3351">
          <cell r="B3351" t="str">
            <v>TABELA</v>
          </cell>
          <cell r="C3351" t="str">
            <v>SINAPI MAI/15 (DESONERADA)/PREFEITURA DE MARANGUAPE</v>
          </cell>
        </row>
        <row r="3353">
          <cell r="B3353" t="str">
            <v>Código</v>
          </cell>
          <cell r="C3353" t="str">
            <v>Descrição</v>
          </cell>
          <cell r="D3353" t="str">
            <v>Unidade</v>
          </cell>
          <cell r="E3353" t="str">
            <v>Coeficiente</v>
          </cell>
          <cell r="F3353" t="str">
            <v>Preço</v>
          </cell>
          <cell r="G3353" t="str">
            <v>Total</v>
          </cell>
        </row>
        <row r="3354">
          <cell r="B3354" t="str">
            <v>MAO DE OBRA</v>
          </cell>
        </row>
        <row r="3355">
          <cell r="B3355" t="str">
            <v>COMPOSIÇÃO PMM-003</v>
          </cell>
          <cell r="C3355" t="str">
            <v>Auxiliar de Eletricista com encargos complementares</v>
          </cell>
          <cell r="D3355" t="str">
            <v>h</v>
          </cell>
          <cell r="E3355">
            <v>0.17</v>
          </cell>
          <cell r="F3355">
            <v>12.149999999999999</v>
          </cell>
          <cell r="G3355">
            <v>2.07</v>
          </cell>
        </row>
        <row r="3356">
          <cell r="B3356" t="str">
            <v>COMPOSIÇÃO PMM-004</v>
          </cell>
          <cell r="C3356" t="str">
            <v>Eletricista com encargos complementares</v>
          </cell>
          <cell r="D3356" t="str">
            <v>h</v>
          </cell>
          <cell r="E3356">
            <v>0.17</v>
          </cell>
          <cell r="F3356">
            <v>15.620000000000001</v>
          </cell>
          <cell r="G3356">
            <v>2.66</v>
          </cell>
        </row>
        <row r="3358">
          <cell r="B3358" t="str">
            <v>TOTAL MAO DE OBRA R$</v>
          </cell>
          <cell r="G3358">
            <v>4.73</v>
          </cell>
        </row>
        <row r="3359">
          <cell r="B3359" t="str">
            <v>MATERIAIS</v>
          </cell>
        </row>
        <row r="3360">
          <cell r="B3360" t="str">
            <v>I1016</v>
          </cell>
          <cell r="C3360" t="str">
            <v>DISJUNTOR TRIPOLAR DE 100A</v>
          </cell>
          <cell r="D3360" t="str">
            <v>UN</v>
          </cell>
          <cell r="E3360">
            <v>1</v>
          </cell>
          <cell r="F3360">
            <v>77.93</v>
          </cell>
          <cell r="G3360">
            <v>77.93</v>
          </cell>
        </row>
        <row r="3363">
          <cell r="B3363" t="str">
            <v>TOTAL MATERIAIS R$</v>
          </cell>
          <cell r="G3363">
            <v>77.93</v>
          </cell>
        </row>
        <row r="3364">
          <cell r="B3364" t="str">
            <v>EQUIPAMENTOS (CUSTO HORÁRIO)</v>
          </cell>
        </row>
        <row r="3365">
          <cell r="B3365" t="str">
            <v>COMPOSIÇÃO PMM-001</v>
          </cell>
          <cell r="C3365" t="str">
            <v>VEÍCULO COM UM CESTO AÉREO SIMPLES ISOLADO COM ALCANCE ATÉ 13 METROS E PORTA ESCADA, MONTADO SOBRE CAMINHÃO DE CARROCERIA (CHP)</v>
          </cell>
          <cell r="D3365" t="str">
            <v>CHP</v>
          </cell>
          <cell r="E3365">
            <v>0.17</v>
          </cell>
          <cell r="F3365">
            <v>98.63000000000001</v>
          </cell>
          <cell r="G3365">
            <v>16.77</v>
          </cell>
        </row>
        <row r="3366">
          <cell r="B3366" t="str">
            <v>TOTAL EQUIPAMENTOS (CUSTO HORÁRIO) R$</v>
          </cell>
          <cell r="G3366">
            <v>16.77</v>
          </cell>
        </row>
        <row r="3367">
          <cell r="B3367" t="str">
            <v>SERVIÇOS</v>
          </cell>
        </row>
        <row r="3371">
          <cell r="B3371" t="str">
            <v>TOTAL SERVIÇOS R$</v>
          </cell>
          <cell r="G3371">
            <v>0</v>
          </cell>
        </row>
        <row r="3373">
          <cell r="F3373" t="str">
            <v>TOTAL SIMPLES R$</v>
          </cell>
          <cell r="G3373">
            <v>99.43</v>
          </cell>
        </row>
        <row r="3374">
          <cell r="B3374" t="str">
            <v>  OBS.: 1) ENCARGOS SOCIAIS DA MÃO DE OBRA HORISTA JÁ INCLUSO NO SEU  VALOR;</v>
          </cell>
          <cell r="F3374" t="str">
            <v>BDI R$</v>
          </cell>
          <cell r="G3374">
            <v>24.86</v>
          </cell>
        </row>
        <row r="3375">
          <cell r="F3375" t="str">
            <v>TOTAL GERAL C/ BDI R$</v>
          </cell>
          <cell r="G3375">
            <v>124.29</v>
          </cell>
        </row>
        <row r="3376">
          <cell r="F3376" t="str">
            <v>TOTAL GERAL S/ BDI R$</v>
          </cell>
          <cell r="G3376">
            <v>99.432</v>
          </cell>
        </row>
        <row r="3378">
          <cell r="A3378" t="str">
            <v>43.a</v>
          </cell>
          <cell r="C3378" t="str">
            <v>Quadro de  distribuição 25A/220V c/ 02 circuitos</v>
          </cell>
          <cell r="D3378" t="str">
            <v>UN</v>
          </cell>
          <cell r="G3378">
            <v>1866.264</v>
          </cell>
        </row>
        <row r="3379">
          <cell r="B3379" t="str">
            <v>COMPOSIÇÃO</v>
          </cell>
          <cell r="C3379" t="str">
            <v>Quadro de  distribuição 25A/220V c/ 02 circuitos</v>
          </cell>
        </row>
        <row r="3380">
          <cell r="B3380" t="str">
            <v>UNIDADE</v>
          </cell>
          <cell r="C3380" t="str">
            <v>UN</v>
          </cell>
        </row>
        <row r="3381">
          <cell r="B3381" t="str">
            <v>CÓDIGO</v>
          </cell>
          <cell r="C3381" t="str">
            <v>43.a</v>
          </cell>
        </row>
        <row r="3382">
          <cell r="B3382" t="str">
            <v>AUTOR</v>
          </cell>
        </row>
        <row r="3383">
          <cell r="B3383" t="str">
            <v>ULT ATUAL</v>
          </cell>
          <cell r="C3383" t="str">
            <v>18/06/2015 (SINAPI) E 11/2014 (PREFEITURA)</v>
          </cell>
        </row>
        <row r="3384">
          <cell r="B3384" t="str">
            <v>TABELA</v>
          </cell>
          <cell r="C3384" t="str">
            <v>SINAPI MAI/15 (DESONERADA)/PREFEITURA DE MARANGUAPE</v>
          </cell>
        </row>
        <row r="3386">
          <cell r="B3386" t="str">
            <v>Código</v>
          </cell>
          <cell r="C3386" t="str">
            <v>Descrição</v>
          </cell>
          <cell r="D3386" t="str">
            <v>Unidade</v>
          </cell>
          <cell r="E3386" t="str">
            <v>Coeficiente</v>
          </cell>
          <cell r="F3386" t="str">
            <v>Preço</v>
          </cell>
          <cell r="G3386" t="str">
            <v>Total</v>
          </cell>
        </row>
        <row r="3387">
          <cell r="B3387" t="str">
            <v>MAO DE OBRA</v>
          </cell>
        </row>
        <row r="3388">
          <cell r="B3388" t="str">
            <v>COMPOSIÇÃO PMM-003</v>
          </cell>
          <cell r="C3388" t="str">
            <v>Auxiliar de Eletricista com encargos complementares</v>
          </cell>
          <cell r="D3388" t="str">
            <v>h</v>
          </cell>
          <cell r="E3388">
            <v>1</v>
          </cell>
          <cell r="F3388">
            <v>12.149999999999999</v>
          </cell>
          <cell r="G3388">
            <v>12.15</v>
          </cell>
        </row>
        <row r="3389">
          <cell r="B3389" t="str">
            <v>COMPOSIÇÃO PMM-004</v>
          </cell>
          <cell r="C3389" t="str">
            <v>Eletricista com encargos complementares</v>
          </cell>
          <cell r="D3389" t="str">
            <v>h</v>
          </cell>
          <cell r="E3389">
            <v>0.5</v>
          </cell>
          <cell r="F3389">
            <v>15.620000000000001</v>
          </cell>
          <cell r="G3389">
            <v>7.81</v>
          </cell>
        </row>
        <row r="3391">
          <cell r="B3391" t="str">
            <v>TOTAL MAO DE OBRA R$</v>
          </cell>
          <cell r="G3391">
            <v>19.96</v>
          </cell>
        </row>
        <row r="3392">
          <cell r="B3392" t="str">
            <v>MATERIAIS</v>
          </cell>
        </row>
        <row r="3393">
          <cell r="B3393" t="str">
            <v>COT0040</v>
          </cell>
          <cell r="C3393" t="str">
            <v>QUADRO DE DISTRIBUIÇÃO PARA 2 CIRCUITOS</v>
          </cell>
          <cell r="D3393" t="str">
            <v>UN</v>
          </cell>
          <cell r="E3393">
            <v>1</v>
          </cell>
          <cell r="F3393">
            <v>1829.53</v>
          </cell>
          <cell r="G3393">
            <v>1829.53</v>
          </cell>
        </row>
        <row r="3396">
          <cell r="B3396" t="str">
            <v>TOTAL MATERIAIS R$</v>
          </cell>
          <cell r="G3396">
            <v>1829.53</v>
          </cell>
        </row>
        <row r="3397">
          <cell r="B3397" t="str">
            <v>EQUIPAMENTOS (CUSTO HORÁRIO)</v>
          </cell>
        </row>
        <row r="3398">
          <cell r="B3398" t="str">
            <v>COMPOSIÇÃO PMM-001</v>
          </cell>
          <cell r="C3398" t="str">
            <v>VEÍCULO COM UM CESTO AÉREO SIMPLES ISOLADO COM ALCANCE ATÉ 13 METROS E PORTA ESCADA, MONTADO SOBRE CAMINHÃO DE CARROCERIA (CHP)</v>
          </cell>
          <cell r="D3398" t="str">
            <v>CHP</v>
          </cell>
          <cell r="E3398">
            <v>0.17</v>
          </cell>
          <cell r="F3398">
            <v>98.63000000000001</v>
          </cell>
          <cell r="G3398">
            <v>16.77</v>
          </cell>
        </row>
        <row r="3399">
          <cell r="B3399" t="str">
            <v>TOTAL EQUIPAMENTOS (CUSTO HORÁRIO) R$</v>
          </cell>
          <cell r="G3399">
            <v>16.77</v>
          </cell>
        </row>
        <row r="3400">
          <cell r="B3400" t="str">
            <v>SERVIÇOS</v>
          </cell>
        </row>
        <row r="3404">
          <cell r="B3404" t="str">
            <v>TOTAL SERVIÇOS R$</v>
          </cell>
          <cell r="G3404">
            <v>0</v>
          </cell>
        </row>
        <row r="3406">
          <cell r="F3406" t="str">
            <v>TOTAL SIMPLES R$</v>
          </cell>
          <cell r="G3406">
            <v>1866.26</v>
          </cell>
        </row>
        <row r="3407">
          <cell r="B3407" t="str">
            <v>  OBS.: 1) ENCARGOS SOCIAIS DA MÃO DE OBRA HORISTA JÁ INCLUSO NO SEU  VALOR;</v>
          </cell>
          <cell r="F3407" t="str">
            <v>BDI R$</v>
          </cell>
          <cell r="G3407">
            <v>466.57</v>
          </cell>
        </row>
        <row r="3408">
          <cell r="F3408" t="str">
            <v>TOTAL GERAL C/ BDI R$</v>
          </cell>
          <cell r="G3408">
            <v>2332.83</v>
          </cell>
        </row>
        <row r="3409">
          <cell r="F3409" t="str">
            <v>TOTAL GERAL S/ BDI R$</v>
          </cell>
          <cell r="G3409">
            <v>1866.264</v>
          </cell>
        </row>
        <row r="3411">
          <cell r="A3411" t="str">
            <v>43.b</v>
          </cell>
          <cell r="C3411" t="str">
            <v>Quadro de  distribuição 25A/220V c/ 03 circuitos</v>
          </cell>
          <cell r="D3411" t="str">
            <v>UN</v>
          </cell>
          <cell r="G3411">
            <v>2043.352</v>
          </cell>
        </row>
        <row r="3412">
          <cell r="B3412" t="str">
            <v>COMPOSIÇÃO</v>
          </cell>
          <cell r="C3412" t="str">
            <v>Quadro de  distribuição 25A/220V c/ 03 circuitos</v>
          </cell>
        </row>
        <row r="3413">
          <cell r="B3413" t="str">
            <v>UNIDADE</v>
          </cell>
          <cell r="C3413" t="str">
            <v>UN</v>
          </cell>
        </row>
        <row r="3414">
          <cell r="B3414" t="str">
            <v>CÓDIGO</v>
          </cell>
          <cell r="C3414" t="str">
            <v>43.b</v>
          </cell>
        </row>
        <row r="3415">
          <cell r="B3415" t="str">
            <v>AUTOR</v>
          </cell>
        </row>
        <row r="3416">
          <cell r="B3416" t="str">
            <v>ULT ATUAL</v>
          </cell>
          <cell r="C3416" t="str">
            <v>18/06/2015 (SINAPI) E 11/2014 (PREFEITURA)</v>
          </cell>
        </row>
        <row r="3417">
          <cell r="B3417" t="str">
            <v>TABELA</v>
          </cell>
          <cell r="C3417" t="str">
            <v>SINAPI MAI/15 (DESONERADA)/PREFEITURA DE MARANGUAPE</v>
          </cell>
        </row>
        <row r="3419">
          <cell r="B3419" t="str">
            <v>Código</v>
          </cell>
          <cell r="C3419" t="str">
            <v>Descrição</v>
          </cell>
          <cell r="D3419" t="str">
            <v>Unidade</v>
          </cell>
          <cell r="E3419" t="str">
            <v>Coeficiente</v>
          </cell>
          <cell r="F3419" t="str">
            <v>Preço</v>
          </cell>
          <cell r="G3419" t="str">
            <v>Total</v>
          </cell>
        </row>
        <row r="3420">
          <cell r="B3420" t="str">
            <v>MAO DE OBRA</v>
          </cell>
        </row>
        <row r="3421">
          <cell r="B3421" t="str">
            <v>COMPOSIÇÃO PMM-003</v>
          </cell>
          <cell r="C3421" t="str">
            <v>Auxiliar de Eletricista com encargos complementares</v>
          </cell>
          <cell r="D3421" t="str">
            <v>h</v>
          </cell>
          <cell r="E3421">
            <v>6</v>
          </cell>
          <cell r="F3421">
            <v>12.149999999999999</v>
          </cell>
          <cell r="G3421">
            <v>72.9</v>
          </cell>
        </row>
        <row r="3422">
          <cell r="B3422" t="str">
            <v>COMPOSIÇÃO PMM-004</v>
          </cell>
          <cell r="C3422" t="str">
            <v>Eletricista com encargos complementares</v>
          </cell>
          <cell r="D3422" t="str">
            <v>h</v>
          </cell>
          <cell r="E3422">
            <v>3</v>
          </cell>
          <cell r="F3422">
            <v>15.620000000000001</v>
          </cell>
          <cell r="G3422">
            <v>46.86</v>
          </cell>
        </row>
        <row r="3424">
          <cell r="B3424" t="str">
            <v>TOTAL MAO DE OBRA R$</v>
          </cell>
          <cell r="G3424">
            <v>119.76</v>
          </cell>
        </row>
        <row r="3425">
          <cell r="B3425" t="str">
            <v>MATERIAIS</v>
          </cell>
        </row>
        <row r="3426">
          <cell r="B3426" t="str">
            <v>COT0041</v>
          </cell>
          <cell r="C3426" t="str">
            <v>QUADRO DE DISTRIBUIÇÃO PARA 3 CIRCUITOS</v>
          </cell>
          <cell r="D3426" t="str">
            <v>UN</v>
          </cell>
          <cell r="E3426">
            <v>1</v>
          </cell>
          <cell r="F3426">
            <v>1906.82</v>
          </cell>
          <cell r="G3426">
            <v>1906.82</v>
          </cell>
        </row>
        <row r="3429">
          <cell r="B3429" t="str">
            <v>TOTAL MATERIAIS R$</v>
          </cell>
          <cell r="G3429">
            <v>1906.82</v>
          </cell>
        </row>
        <row r="3430">
          <cell r="B3430" t="str">
            <v>EQUIPAMENTOS (CUSTO HORÁRIO)</v>
          </cell>
        </row>
        <row r="3431">
          <cell r="B3431" t="str">
            <v>COMPOSIÇÃO PMM-001</v>
          </cell>
          <cell r="C3431" t="str">
            <v>VEÍCULO COM UM CESTO AÉREO SIMPLES ISOLADO COM ALCANCE ATÉ 13 METROS E PORTA ESCADA, MONTADO SOBRE CAMINHÃO DE CARROCERIA (CHP)</v>
          </cell>
          <cell r="D3431" t="str">
            <v>CHP</v>
          </cell>
          <cell r="E3431">
            <v>0.17</v>
          </cell>
          <cell r="F3431">
            <v>98.63000000000001</v>
          </cell>
          <cell r="G3431">
            <v>16.77</v>
          </cell>
        </row>
        <row r="3432">
          <cell r="B3432" t="str">
            <v>TOTAL EQUIPAMENTOS (CUSTO HORÁRIO) R$</v>
          </cell>
          <cell r="G3432">
            <v>16.77</v>
          </cell>
        </row>
        <row r="3433">
          <cell r="B3433" t="str">
            <v>SERVIÇOS</v>
          </cell>
        </row>
        <row r="3437">
          <cell r="B3437" t="str">
            <v>TOTAL SERVIÇOS R$</v>
          </cell>
          <cell r="G3437">
            <v>0</v>
          </cell>
        </row>
        <row r="3439">
          <cell r="F3439" t="str">
            <v>TOTAL SIMPLES R$</v>
          </cell>
          <cell r="G3439">
            <v>2043.35</v>
          </cell>
        </row>
        <row r="3440">
          <cell r="B3440" t="str">
            <v>  OBS.: 1) ENCARGOS SOCIAIS DA MÃO DE OBRA HORISTA JÁ INCLUSO NO SEU  VALOR;</v>
          </cell>
          <cell r="F3440" t="str">
            <v>BDI R$</v>
          </cell>
          <cell r="G3440">
            <v>510.84</v>
          </cell>
        </row>
        <row r="3441">
          <cell r="F3441" t="str">
            <v>TOTAL GERAL C/ BDI R$</v>
          </cell>
          <cell r="G3441">
            <v>2554.19</v>
          </cell>
        </row>
        <row r="3442">
          <cell r="F3442" t="str">
            <v>TOTAL GERAL S/ BDI R$</v>
          </cell>
          <cell r="G3442">
            <v>2043.352</v>
          </cell>
        </row>
        <row r="3444">
          <cell r="A3444" t="str">
            <v>43.c</v>
          </cell>
          <cell r="C3444" t="str">
            <v>Quadro de  distribuição 80A/220V c/ 06 circuitos</v>
          </cell>
          <cell r="D3444" t="str">
            <v>UN</v>
          </cell>
          <cell r="G3444">
            <v>2875.6240000000003</v>
          </cell>
        </row>
        <row r="3445">
          <cell r="B3445" t="str">
            <v>COMPOSIÇÃO</v>
          </cell>
          <cell r="C3445" t="str">
            <v>Quadro de  distribuição 80A/220V c/ 06 circuitos</v>
          </cell>
        </row>
        <row r="3446">
          <cell r="B3446" t="str">
            <v>UNIDADE</v>
          </cell>
          <cell r="C3446" t="str">
            <v>UN</v>
          </cell>
        </row>
        <row r="3447">
          <cell r="B3447" t="str">
            <v>CÓDIGO</v>
          </cell>
          <cell r="C3447" t="str">
            <v>43.c</v>
          </cell>
        </row>
        <row r="3448">
          <cell r="B3448" t="str">
            <v>AUTOR</v>
          </cell>
        </row>
        <row r="3449">
          <cell r="B3449" t="str">
            <v>ULT ATUAL</v>
          </cell>
          <cell r="C3449" t="str">
            <v>18/06/2015 (SINAPI) E 11/2014 (PREFEITURA)</v>
          </cell>
        </row>
        <row r="3450">
          <cell r="B3450" t="str">
            <v>TABELA</v>
          </cell>
          <cell r="C3450" t="str">
            <v>SINAPI MAI/15 (DESONERADA)/PREFEITURA DE MARANGUAPE</v>
          </cell>
        </row>
        <row r="3452">
          <cell r="B3452" t="str">
            <v>Código</v>
          </cell>
          <cell r="C3452" t="str">
            <v>Descrição</v>
          </cell>
          <cell r="D3452" t="str">
            <v>Unidade</v>
          </cell>
          <cell r="E3452" t="str">
            <v>Coeficiente</v>
          </cell>
          <cell r="F3452" t="str">
            <v>Preço</v>
          </cell>
          <cell r="G3452" t="str">
            <v>Total</v>
          </cell>
        </row>
        <row r="3453">
          <cell r="B3453" t="str">
            <v>MAO DE OBRA</v>
          </cell>
        </row>
        <row r="3454">
          <cell r="B3454" t="str">
            <v>COMPOSIÇÃO PMM-003</v>
          </cell>
          <cell r="C3454" t="str">
            <v>Auxiliar de Eletricista com encargos complementares</v>
          </cell>
          <cell r="D3454" t="str">
            <v>h</v>
          </cell>
          <cell r="E3454">
            <v>1</v>
          </cell>
          <cell r="F3454">
            <v>12.149999999999999</v>
          </cell>
          <cell r="G3454">
            <v>12.15</v>
          </cell>
        </row>
        <row r="3455">
          <cell r="B3455" t="str">
            <v>COMPOSIÇÃO PMM-004</v>
          </cell>
          <cell r="C3455" t="str">
            <v>Eletricista com encargos complementares</v>
          </cell>
          <cell r="D3455" t="str">
            <v>h</v>
          </cell>
          <cell r="E3455">
            <v>0.5</v>
          </cell>
          <cell r="F3455">
            <v>15.620000000000001</v>
          </cell>
          <cell r="G3455">
            <v>7.81</v>
          </cell>
        </row>
        <row r="3457">
          <cell r="B3457" t="str">
            <v>TOTAL MAO DE OBRA R$</v>
          </cell>
          <cell r="G3457">
            <v>19.96</v>
          </cell>
        </row>
        <row r="3458">
          <cell r="B3458" t="str">
            <v>MATERIAIS</v>
          </cell>
        </row>
        <row r="3459">
          <cell r="B3459" t="str">
            <v>COT0042</v>
          </cell>
          <cell r="C3459" t="str">
            <v>QUADRO DE DISTRIBUIÇÃO PARA 6 CIRCUITOS</v>
          </cell>
          <cell r="D3459" t="str">
            <v>UN</v>
          </cell>
          <cell r="E3459">
            <v>1</v>
          </cell>
          <cell r="F3459">
            <v>2838.89</v>
          </cell>
          <cell r="G3459">
            <v>2838.89</v>
          </cell>
        </row>
        <row r="3462">
          <cell r="B3462" t="str">
            <v>TOTAL MATERIAIS R$</v>
          </cell>
          <cell r="G3462">
            <v>2838.89</v>
          </cell>
        </row>
        <row r="3463">
          <cell r="B3463" t="str">
            <v>EQUIPAMENTOS (CUSTO HORÁRIO)</v>
          </cell>
        </row>
        <row r="3464">
          <cell r="B3464" t="str">
            <v>COMPOSIÇÃO PMM-001</v>
          </cell>
          <cell r="C3464" t="str">
            <v>VEÍCULO COM UM CESTO AÉREO SIMPLES ISOLADO COM ALCANCE ATÉ 13 METROS E PORTA ESCADA, MONTADO SOBRE CAMINHÃO DE CARROCERIA (CHP)</v>
          </cell>
          <cell r="D3464" t="str">
            <v>CHP</v>
          </cell>
          <cell r="E3464">
            <v>0.17</v>
          </cell>
          <cell r="F3464">
            <v>98.63000000000001</v>
          </cell>
          <cell r="G3464">
            <v>16.77</v>
          </cell>
        </row>
        <row r="3465">
          <cell r="B3465" t="str">
            <v>TOTAL EQUIPAMENTOS (CUSTO HORÁRIO) R$</v>
          </cell>
          <cell r="G3465">
            <v>16.77</v>
          </cell>
        </row>
        <row r="3466">
          <cell r="B3466" t="str">
            <v>SERVIÇOS</v>
          </cell>
        </row>
        <row r="3470">
          <cell r="B3470" t="str">
            <v>TOTAL SERVIÇOS R$</v>
          </cell>
          <cell r="G3470">
            <v>0</v>
          </cell>
        </row>
        <row r="3472">
          <cell r="F3472" t="str">
            <v>TOTAL SIMPLES R$</v>
          </cell>
          <cell r="G3472">
            <v>2875.62</v>
          </cell>
        </row>
        <row r="3473">
          <cell r="B3473" t="str">
            <v>  OBS.: 1) ENCARGOS SOCIAIS DA MÃO DE OBRA HORISTA JÁ INCLUSO NO SEU  VALOR;</v>
          </cell>
          <cell r="F3473" t="str">
            <v>BDI R$</v>
          </cell>
          <cell r="G3473">
            <v>718.91</v>
          </cell>
        </row>
        <row r="3474">
          <cell r="F3474" t="str">
            <v>TOTAL GERAL C/ BDI R$</v>
          </cell>
          <cell r="G3474">
            <v>3594.53</v>
          </cell>
        </row>
        <row r="3475">
          <cell r="F3475" t="str">
            <v>TOTAL GERAL S/ BDI R$</v>
          </cell>
          <cell r="G3475">
            <v>2875.6240000000003</v>
          </cell>
        </row>
        <row r="3477">
          <cell r="A3477" t="str">
            <v>44.a</v>
          </cell>
          <cell r="C3477" t="str">
            <v>Até 10mm2</v>
          </cell>
          <cell r="D3477" t="str">
            <v>UN</v>
          </cell>
          <cell r="G3477">
            <v>19.968</v>
          </cell>
        </row>
        <row r="3478">
          <cell r="B3478" t="str">
            <v>COMPOSIÇÃO</v>
          </cell>
          <cell r="C3478" t="str">
            <v>Até 10mm2</v>
          </cell>
        </row>
        <row r="3479">
          <cell r="B3479" t="str">
            <v>UNIDADE</v>
          </cell>
          <cell r="C3479" t="str">
            <v>UN</v>
          </cell>
        </row>
        <row r="3480">
          <cell r="B3480" t="str">
            <v>CÓDIGO</v>
          </cell>
          <cell r="C3480" t="str">
            <v>44.a</v>
          </cell>
        </row>
        <row r="3481">
          <cell r="B3481" t="str">
            <v>AUTOR</v>
          </cell>
        </row>
        <row r="3482">
          <cell r="B3482" t="str">
            <v>ULT ATUAL</v>
          </cell>
          <cell r="C3482" t="str">
            <v>18/06/2015 (SINAPI) E 11/2014 (PREFEITURA)</v>
          </cell>
        </row>
        <row r="3483">
          <cell r="B3483" t="str">
            <v>TABELA</v>
          </cell>
          <cell r="C3483" t="str">
            <v>SINAPI MAI/15 (DESONERADA)/PREFEITURA DE MARANGUAPE</v>
          </cell>
        </row>
        <row r="3485">
          <cell r="B3485" t="str">
            <v>Código</v>
          </cell>
          <cell r="C3485" t="str">
            <v>Descrição</v>
          </cell>
          <cell r="D3485" t="str">
            <v>Unidade</v>
          </cell>
          <cell r="E3485" t="str">
            <v>Coeficiente</v>
          </cell>
          <cell r="F3485" t="str">
            <v>Preço</v>
          </cell>
          <cell r="G3485" t="str">
            <v>Total</v>
          </cell>
        </row>
        <row r="3486">
          <cell r="B3486" t="str">
            <v>MAO DE OBRA</v>
          </cell>
        </row>
        <row r="3487">
          <cell r="B3487" t="str">
            <v>COMPOSIÇÃO PMM-003</v>
          </cell>
          <cell r="C3487" t="str">
            <v>Auxiliar de Eletricista com encargos complementares</v>
          </cell>
          <cell r="D3487" t="str">
            <v>h</v>
          </cell>
          <cell r="E3487">
            <v>0.07</v>
          </cell>
          <cell r="F3487">
            <v>12.149999999999999</v>
          </cell>
          <cell r="G3487">
            <v>0.85</v>
          </cell>
        </row>
        <row r="3488">
          <cell r="B3488" t="str">
            <v>COMPOSIÇÃO PMM-004</v>
          </cell>
          <cell r="C3488" t="str">
            <v>Eletricista com encargos complementares</v>
          </cell>
          <cell r="D3488" t="str">
            <v>h</v>
          </cell>
          <cell r="E3488">
            <v>0.07</v>
          </cell>
          <cell r="F3488">
            <v>15.620000000000001</v>
          </cell>
          <cell r="G3488">
            <v>1.09</v>
          </cell>
        </row>
        <row r="3490">
          <cell r="B3490" t="str">
            <v>TOTAL MAO DE OBRA R$</v>
          </cell>
          <cell r="G3490">
            <v>1.94</v>
          </cell>
        </row>
        <row r="3491">
          <cell r="B3491" t="str">
            <v>MATERIAIS</v>
          </cell>
        </row>
        <row r="3492">
          <cell r="B3492" t="str">
            <v>COT0008</v>
          </cell>
          <cell r="C3492" t="str">
            <v>CAPA PROTETORA GEL</v>
          </cell>
          <cell r="D3492" t="str">
            <v>UN</v>
          </cell>
          <cell r="E3492">
            <v>1</v>
          </cell>
          <cell r="F3492">
            <v>11.13</v>
          </cell>
          <cell r="G3492">
            <v>11.13</v>
          </cell>
        </row>
        <row r="3495">
          <cell r="B3495" t="str">
            <v>TOTAL MATERIAIS R$</v>
          </cell>
          <cell r="G3495">
            <v>11.13</v>
          </cell>
        </row>
        <row r="3496">
          <cell r="B3496" t="str">
            <v>EQUIPAMENTOS (CUSTO HORÁRIO)</v>
          </cell>
        </row>
        <row r="3497">
          <cell r="B3497" t="str">
            <v>COMPOSIÇÃO PMM-001</v>
          </cell>
          <cell r="C3497" t="str">
            <v>VEÍCULO COM UM CESTO AÉREO SIMPLES ISOLADO COM ALCANCE ATÉ 13 METROS E PORTA ESCADA, MONTADO SOBRE CAMINHÃO DE CARROCERIA (CHP)</v>
          </cell>
          <cell r="D3497" t="str">
            <v>CHP</v>
          </cell>
          <cell r="E3497">
            <v>0.07</v>
          </cell>
          <cell r="F3497">
            <v>98.63000000000001</v>
          </cell>
          <cell r="G3497">
            <v>6.9</v>
          </cell>
        </row>
        <row r="3498">
          <cell r="B3498" t="str">
            <v>TOTAL EQUIPAMENTOS (CUSTO HORÁRIO) R$</v>
          </cell>
          <cell r="G3498">
            <v>6.9</v>
          </cell>
        </row>
        <row r="3499">
          <cell r="B3499" t="str">
            <v>SERVIÇOS</v>
          </cell>
        </row>
        <row r="3503">
          <cell r="B3503" t="str">
            <v>TOTAL SERVIÇOS R$</v>
          </cell>
          <cell r="G3503">
            <v>0</v>
          </cell>
        </row>
        <row r="3505">
          <cell r="F3505" t="str">
            <v>TOTAL SIMPLES R$</v>
          </cell>
          <cell r="G3505">
            <v>19.97</v>
          </cell>
        </row>
        <row r="3506">
          <cell r="B3506" t="str">
            <v>  OBS.: 1) ENCARGOS SOCIAIS DA MÃO DE OBRA HORISTA JÁ INCLUSO NO SEU  VALOR;</v>
          </cell>
          <cell r="F3506" t="str">
            <v>BDI R$</v>
          </cell>
          <cell r="G3506">
            <v>4.99</v>
          </cell>
        </row>
        <row r="3507">
          <cell r="F3507" t="str">
            <v>TOTAL GERAL C/ BDI R$</v>
          </cell>
          <cell r="G3507">
            <v>24.96</v>
          </cell>
        </row>
        <row r="3508">
          <cell r="F3508" t="str">
            <v>TOTAL GERAL S/ BDI R$</v>
          </cell>
          <cell r="G3508">
            <v>19.968</v>
          </cell>
        </row>
        <row r="3510">
          <cell r="A3510" t="str">
            <v>45.a</v>
          </cell>
          <cell r="C3510" t="str">
            <v>Aplicação de solda estanhada para conexão de cabo</v>
          </cell>
          <cell r="D3510" t="str">
            <v>UN</v>
          </cell>
          <cell r="G3510">
            <v>24.4</v>
          </cell>
        </row>
        <row r="3511">
          <cell r="B3511" t="str">
            <v>COMPOSIÇÃO</v>
          </cell>
          <cell r="C3511" t="str">
            <v>Aplicação de solda estanhada para conexão de cabo</v>
          </cell>
        </row>
        <row r="3512">
          <cell r="B3512" t="str">
            <v>UNIDADE</v>
          </cell>
          <cell r="C3512" t="str">
            <v>UN</v>
          </cell>
        </row>
        <row r="3513">
          <cell r="B3513" t="str">
            <v>CÓDIGO</v>
          </cell>
          <cell r="C3513" t="str">
            <v>45.a</v>
          </cell>
        </row>
        <row r="3514">
          <cell r="B3514" t="str">
            <v>AUTOR</v>
          </cell>
        </row>
        <row r="3515">
          <cell r="B3515" t="str">
            <v>ULT ATUAL</v>
          </cell>
          <cell r="C3515" t="str">
            <v>18/06/2015 (SINAPI) E 11/2014 (PREFEITURA)</v>
          </cell>
        </row>
        <row r="3516">
          <cell r="B3516" t="str">
            <v>TABELA</v>
          </cell>
          <cell r="C3516" t="str">
            <v>SINAPI MAI/15 (DESONERADA)/PREFEITURA DE MARANGUAPE</v>
          </cell>
        </row>
        <row r="3518">
          <cell r="B3518" t="str">
            <v>Código</v>
          </cell>
          <cell r="C3518" t="str">
            <v>Descrição</v>
          </cell>
          <cell r="D3518" t="str">
            <v>Unidade</v>
          </cell>
          <cell r="E3518" t="str">
            <v>Coeficiente</v>
          </cell>
          <cell r="F3518" t="str">
            <v>Preço</v>
          </cell>
          <cell r="G3518" t="str">
            <v>Total</v>
          </cell>
        </row>
        <row r="3519">
          <cell r="B3519" t="str">
            <v>MAO DE OBRA</v>
          </cell>
        </row>
        <row r="3520">
          <cell r="B3520" t="str">
            <v>COMPOSIÇÃO PMM-003</v>
          </cell>
          <cell r="C3520" t="str">
            <v>Auxiliar de Eletricista com encargos complementares</v>
          </cell>
          <cell r="D3520" t="str">
            <v>h</v>
          </cell>
          <cell r="E3520">
            <v>0.17</v>
          </cell>
          <cell r="F3520">
            <v>12.149999999999999</v>
          </cell>
          <cell r="G3520">
            <v>2.07</v>
          </cell>
        </row>
        <row r="3521">
          <cell r="B3521" t="str">
            <v>COMPOSIÇÃO PMM-004</v>
          </cell>
          <cell r="C3521" t="str">
            <v>Eletricista com encargos complementares</v>
          </cell>
          <cell r="D3521" t="str">
            <v>h</v>
          </cell>
          <cell r="E3521">
            <v>0.17</v>
          </cell>
          <cell r="F3521">
            <v>15.620000000000001</v>
          </cell>
          <cell r="G3521">
            <v>2.66</v>
          </cell>
        </row>
        <row r="3523">
          <cell r="B3523" t="str">
            <v>TOTAL MAO DE OBRA R$</v>
          </cell>
          <cell r="G3523">
            <v>4.73</v>
          </cell>
        </row>
        <row r="3524">
          <cell r="B3524" t="str">
            <v>MATERIAIS</v>
          </cell>
        </row>
        <row r="3525">
          <cell r="B3525" t="str">
            <v>I1873</v>
          </cell>
          <cell r="C3525" t="str">
            <v>SOLDA 70X30</v>
          </cell>
          <cell r="D3525" t="str">
            <v>UN</v>
          </cell>
          <cell r="E3525">
            <v>0.06</v>
          </cell>
          <cell r="F3525">
            <v>48.4</v>
          </cell>
          <cell r="G3525">
            <v>2.9</v>
          </cell>
        </row>
        <row r="3528">
          <cell r="B3528" t="str">
            <v>TOTAL MATERIAIS R$</v>
          </cell>
          <cell r="G3528">
            <v>2.9</v>
          </cell>
        </row>
        <row r="3529">
          <cell r="B3529" t="str">
            <v>EQUIPAMENTOS (CUSTO HORÁRIO)</v>
          </cell>
        </row>
        <row r="3530">
          <cell r="B3530" t="str">
            <v>COMPOSIÇÃO PMM-001</v>
          </cell>
          <cell r="C3530" t="str">
            <v>VEÍCULO COM UM CESTO AÉREO SIMPLES ISOLADO COM ALCANCE ATÉ 13 METROS E PORTA ESCADA, MONTADO SOBRE CAMINHÃO DE CARROCERIA (CHP)</v>
          </cell>
          <cell r="D3530" t="str">
            <v>CHP</v>
          </cell>
          <cell r="E3530">
            <v>0.17</v>
          </cell>
          <cell r="F3530">
            <v>98.63000000000001</v>
          </cell>
          <cell r="G3530">
            <v>16.77</v>
          </cell>
        </row>
        <row r="3531">
          <cell r="B3531" t="str">
            <v>TOTAL EQUIPAMENTOS (CUSTO HORÁRIO) R$</v>
          </cell>
          <cell r="G3531">
            <v>16.77</v>
          </cell>
        </row>
        <row r="3532">
          <cell r="B3532" t="str">
            <v>SERVIÇOS</v>
          </cell>
        </row>
        <row r="3536">
          <cell r="B3536" t="str">
            <v>TOTAL SERVIÇOS R$</v>
          </cell>
          <cell r="G3536">
            <v>0</v>
          </cell>
        </row>
        <row r="3538">
          <cell r="F3538" t="str">
            <v>TOTAL SIMPLES R$</v>
          </cell>
          <cell r="G3538">
            <v>24.4</v>
          </cell>
        </row>
        <row r="3539">
          <cell r="B3539" t="str">
            <v>  OBS.: 1) ENCARGOS SOCIAIS DA MÃO DE OBRA HORISTA JÁ INCLUSO NO SEU  VALOR;</v>
          </cell>
          <cell r="F3539" t="str">
            <v>BDI R$</v>
          </cell>
          <cell r="G3539">
            <v>6.1</v>
          </cell>
        </row>
        <row r="3540">
          <cell r="F3540" t="str">
            <v>TOTAL GERAL C/ BDI R$</v>
          </cell>
          <cell r="G3540">
            <v>30.5</v>
          </cell>
        </row>
        <row r="3541">
          <cell r="F3541" t="str">
            <v>TOTAL GERAL S/ BDI R$</v>
          </cell>
          <cell r="G3541">
            <v>24.4</v>
          </cell>
        </row>
        <row r="3543">
          <cell r="A3543" t="str">
            <v>46.a</v>
          </cell>
          <cell r="C3543" t="str">
            <v>Instalação de equipamento telegestão</v>
          </cell>
          <cell r="D3543" t="str">
            <v>UN</v>
          </cell>
          <cell r="G3543">
            <v>24.4</v>
          </cell>
        </row>
        <row r="3544">
          <cell r="B3544" t="str">
            <v>COMPOSIÇÃO</v>
          </cell>
          <cell r="C3544" t="str">
            <v>Instalação de equipamento telegestão</v>
          </cell>
        </row>
        <row r="3545">
          <cell r="B3545" t="str">
            <v>UNIDADE</v>
          </cell>
          <cell r="C3545" t="str">
            <v>UN</v>
          </cell>
        </row>
        <row r="3546">
          <cell r="B3546" t="str">
            <v>CÓDIGO</v>
          </cell>
          <cell r="C3546" t="str">
            <v>46.a</v>
          </cell>
        </row>
        <row r="3547">
          <cell r="B3547" t="str">
            <v>AUTOR</v>
          </cell>
        </row>
        <row r="3548">
          <cell r="B3548" t="str">
            <v>ULT ATUAL</v>
          </cell>
          <cell r="C3548" t="str">
            <v>18/06/2015 (SINAPI) E 11/2014 (PREFEITURA)</v>
          </cell>
        </row>
        <row r="3549">
          <cell r="B3549" t="str">
            <v>TABELA</v>
          </cell>
          <cell r="C3549" t="str">
            <v>SINAPI MAI/15 (DESONERADA)/PREFEITURA DE MARANGUAPE</v>
          </cell>
        </row>
        <row r="3551">
          <cell r="B3551" t="str">
            <v>Código</v>
          </cell>
          <cell r="C3551" t="str">
            <v>Descrição</v>
          </cell>
          <cell r="D3551" t="str">
            <v>Unidade</v>
          </cell>
          <cell r="E3551" t="str">
            <v>Coeficiente</v>
          </cell>
          <cell r="F3551" t="str">
            <v>Preço</v>
          </cell>
          <cell r="G3551" t="str">
            <v>Total</v>
          </cell>
        </row>
        <row r="3552">
          <cell r="B3552" t="str">
            <v>MAO DE OBRA</v>
          </cell>
        </row>
        <row r="3553">
          <cell r="B3553" t="str">
            <v>COMPOSIÇÃO PMM-003</v>
          </cell>
          <cell r="C3553" t="str">
            <v>Auxiliar de Eletricista com encargos complementares</v>
          </cell>
          <cell r="D3553" t="str">
            <v>h</v>
          </cell>
          <cell r="E3553">
            <v>0.17</v>
          </cell>
          <cell r="F3553">
            <v>12.149999999999999</v>
          </cell>
          <cell r="G3553">
            <v>2.07</v>
          </cell>
        </row>
        <row r="3554">
          <cell r="B3554" t="str">
            <v>COMPOSIÇÃO PMM-004</v>
          </cell>
          <cell r="C3554" t="str">
            <v>Eletricista com encargos complementares</v>
          </cell>
          <cell r="D3554" t="str">
            <v>h</v>
          </cell>
          <cell r="E3554">
            <v>0.17</v>
          </cell>
          <cell r="F3554">
            <v>15.620000000000001</v>
          </cell>
          <cell r="G3554">
            <v>2.66</v>
          </cell>
        </row>
        <row r="3556">
          <cell r="B3556" t="str">
            <v>TOTAL MAO DE OBRA R$</v>
          </cell>
          <cell r="G3556">
            <v>4.73</v>
          </cell>
        </row>
        <row r="3557">
          <cell r="B3557" t="str">
            <v>MATERIAIS</v>
          </cell>
        </row>
        <row r="3558">
          <cell r="B3558" t="str">
            <v>I1873</v>
          </cell>
          <cell r="C3558" t="str">
            <v>SOLDA 70X30</v>
          </cell>
          <cell r="D3558" t="str">
            <v>UN</v>
          </cell>
          <cell r="E3558">
            <v>0.06</v>
          </cell>
          <cell r="F3558">
            <v>48.4</v>
          </cell>
          <cell r="G3558">
            <v>2.9</v>
          </cell>
        </row>
        <row r="3561">
          <cell r="B3561" t="str">
            <v>TOTAL MATERIAIS R$</v>
          </cell>
          <cell r="G3561">
            <v>2.9</v>
          </cell>
        </row>
        <row r="3562">
          <cell r="B3562" t="str">
            <v>EQUIPAMENTOS (CUSTO HORÁRIO)</v>
          </cell>
        </row>
        <row r="3563">
          <cell r="B3563" t="str">
            <v>COMPOSIÇÃO PMM-001</v>
          </cell>
          <cell r="C3563" t="str">
            <v>VEÍCULO COM UM CESTO AÉREO SIMPLES ISOLADO COM ALCANCE ATÉ 13 METROS E PORTA ESCADA, MONTADO SOBRE CAMINHÃO DE CARROCERIA (CHP)</v>
          </cell>
          <cell r="D3563" t="str">
            <v>CHP</v>
          </cell>
          <cell r="E3563">
            <v>0.17</v>
          </cell>
          <cell r="F3563">
            <v>98.63000000000001</v>
          </cell>
          <cell r="G3563">
            <v>16.77</v>
          </cell>
        </row>
        <row r="3564">
          <cell r="B3564" t="str">
            <v>TOTAL EQUIPAMENTOS (CUSTO HORÁRIO) R$</v>
          </cell>
          <cell r="G3564">
            <v>16.77</v>
          </cell>
        </row>
        <row r="3565">
          <cell r="B3565" t="str">
            <v>SERVIÇOS</v>
          </cell>
        </row>
        <row r="3569">
          <cell r="B3569" t="str">
            <v>TOTAL SERVIÇOS R$</v>
          </cell>
          <cell r="G3569">
            <v>0</v>
          </cell>
        </row>
        <row r="3571">
          <cell r="F3571" t="str">
            <v>TOTAL SIMPLES R$</v>
          </cell>
          <cell r="G3571">
            <v>24.4</v>
          </cell>
        </row>
        <row r="3572">
          <cell r="B3572" t="str">
            <v>  OBS.: 1) ENCARGOS SOCIAIS DA MÃO DE OBRA HORISTA JÁ INCLUSO NO SEU  VALOR;</v>
          </cell>
          <cell r="F3572" t="str">
            <v>BDI R$</v>
          </cell>
          <cell r="G3572">
            <v>6.1</v>
          </cell>
        </row>
        <row r="3573">
          <cell r="F3573" t="str">
            <v>TOTAL GERAL C/ BDI R$</v>
          </cell>
          <cell r="G3573">
            <v>30.5</v>
          </cell>
        </row>
        <row r="3574">
          <cell r="F3574" t="str">
            <v>TOTAL GERAL S/ BDI R$</v>
          </cell>
          <cell r="G3574">
            <v>24.4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A "/>
      <sheetName val="ORÇAMENTO BÁSICO "/>
      <sheetName val="BDI"/>
      <sheetName val="COMPOSIÇÕES"/>
      <sheetName val="TABELA"/>
      <sheetName val="ES COM PERICULOSIDADE"/>
      <sheetName val="ES BÁSICOS SEINFRA V024.1"/>
    </sheetNames>
    <sheetDataSet>
      <sheetData sheetId="0"/>
      <sheetData sheetId="1">
        <row r="6">
          <cell r="A6" t="str">
            <v>OBJETO: PRESTAÇÃO DOS SERVIÇOS DE ENGENHARIA DE GESTÃO DO SISTEMA DE ILUMINAÇÃO PÚBLICA (IP) DO MUNICÍPIO, COMPREENDENDO AS ATIVIDADES DE MANUTENÇÃO PREVENTIVA, CORRETIVA, GEOREFERENCIAMENTO E EMPLAQUETAMENTO DO ACERVO DE IP, CALL CENTER (0800), AMPLIAÇÃO, REFORMA, MELHORIA, EFICIENTIZAÇÃO E DEMAIS SERVIÇOS CONSTANTES NO PROJETO BÁSICO, DA SEDE E DOS DISTRITOS, EM CANINDÉ/CE, INCLUINDO TODOS OS CUSTOS DE MATERIAS, TRANSPORTE, EQUIPAMENTOS, BDI,  MÃO DE OBRA, ENCARGOS SOCIAIS E IMPOSTOS, NECESSÁRIOS PARA REALIZAÇÃO DOS SERVIÇOS.</v>
          </cell>
        </row>
      </sheetData>
      <sheetData sheetId="2"/>
      <sheetData sheetId="3">
        <row r="16">
          <cell r="A16" t="str">
            <v>COMPOSIÇÃO PMC-001</v>
          </cell>
          <cell r="C16" t="str">
            <v>VEÍCULO COM UM CESTO AÉREO SIMPLES ISOLADO COM ALCANCE ATÉ 13 METROS E PORTA ESCADA, MONTADO SOBRE CAMINHÃO DE CARROCERIA (CHP)</v>
          </cell>
          <cell r="D16" t="str">
            <v>CHP</v>
          </cell>
          <cell r="G16">
            <v>100.06</v>
          </cell>
        </row>
        <row r="17">
          <cell r="B17" t="str">
            <v>COMPOSIÇÃO</v>
          </cell>
          <cell r="C17" t="str">
            <v>VEÍCULO COM UM CESTO AÉREO SIMPLES ISOLADO COM ALCANCE ATÉ 13 METROS E PORTA ESCADA, MONTADO SOBRE CAMINHÃO DE CARROCERIA (CHP)</v>
          </cell>
        </row>
        <row r="18">
          <cell r="B18" t="str">
            <v>UNIDADE</v>
          </cell>
          <cell r="C18" t="str">
            <v>CHP</v>
          </cell>
        </row>
        <row r="19">
          <cell r="B19" t="str">
            <v>CÓDIGO</v>
          </cell>
          <cell r="C19" t="str">
            <v>COMPOSIÇÃO PMC-001</v>
          </cell>
        </row>
        <row r="20">
          <cell r="B20" t="str">
            <v>AUTOR</v>
          </cell>
          <cell r="C20" t="str">
            <v>HÉLIO DELGÁDO</v>
          </cell>
        </row>
        <row r="21">
          <cell r="B21" t="str">
            <v>ULT ATUAL</v>
          </cell>
          <cell r="C21" t="str">
            <v>OUT/2016 (PREFEITURA)</v>
          </cell>
        </row>
        <row r="22">
          <cell r="B22" t="str">
            <v>TABELA</v>
          </cell>
          <cell r="C22" t="str">
            <v>PREFEITURA DE CANINDÉ</v>
          </cell>
        </row>
        <row r="24">
          <cell r="B24" t="str">
            <v>Código</v>
          </cell>
          <cell r="C24" t="str">
            <v>Descrição</v>
          </cell>
          <cell r="D24" t="str">
            <v>Unidade</v>
          </cell>
          <cell r="E24" t="str">
            <v>Coeficiente</v>
          </cell>
          <cell r="F24" t="str">
            <v>Preço</v>
          </cell>
          <cell r="G24" t="str">
            <v>Total</v>
          </cell>
        </row>
        <row r="26">
          <cell r="B26" t="str">
            <v>INSUMO PMC-101</v>
          </cell>
          <cell r="C26" t="str">
            <v>VEÍCULO COM UM CESTO AÉREO SIMPLES ISOLADO E PORTA ESCADA COM ALCANCE ATÉ 13 METROS MONTADO SOBRE CAMINHÃO DE CARROCERIA (CHP) - MANUTENÇÃO</v>
          </cell>
          <cell r="D26" t="str">
            <v>H</v>
          </cell>
          <cell r="E26">
            <v>1</v>
          </cell>
          <cell r="F26">
            <v>16.69</v>
          </cell>
          <cell r="G26">
            <v>16.69</v>
          </cell>
        </row>
        <row r="27">
          <cell r="B27" t="str">
            <v>INSUMO PMC-102</v>
          </cell>
          <cell r="C27" t="str">
            <v>VEÍCULO COM UM CESTO AÉREO SIMPLES ISOLADO E PORTA ESCADA COM ALCANCE ATÉ 13 METROS MONTADO SOBRE CAMINHÃO DE CARROCERIA (CHP) - DEPRECIAÇÃO</v>
          </cell>
          <cell r="D27" t="str">
            <v>H</v>
          </cell>
          <cell r="E27">
            <v>1</v>
          </cell>
          <cell r="F27">
            <v>13.35</v>
          </cell>
          <cell r="G27">
            <v>13.35</v>
          </cell>
        </row>
        <row r="28">
          <cell r="B28" t="str">
            <v>INSUMO PMC-103</v>
          </cell>
          <cell r="C28" t="str">
            <v>VEÍCULO COM UM CESTO AÉREO SIMPLES ISOLADO E PORTA ESCADA COM ALCANCE ATÉ 13 METROS MONTADO SOBRE CAMINHÃO DE CARROCERIA (CHP) -  JUROS</v>
          </cell>
          <cell r="D28" t="str">
            <v>H</v>
          </cell>
          <cell r="E28">
            <v>1</v>
          </cell>
          <cell r="F28">
            <v>3.41</v>
          </cell>
          <cell r="G28">
            <v>3.41</v>
          </cell>
        </row>
        <row r="29">
          <cell r="B29" t="str">
            <v>INSUMO PMC-104</v>
          </cell>
          <cell r="C29" t="str">
            <v>VEÍCULO COM UM CESTO AÉREO SIMPLES ISOLADO E PORTA ESCADA COM ALCANCE ATÉ 13 METROS MONTADO SOBRE CAMINHÃO DE CARROCERIA (CHP) -  IMPOSTOS E SEGUROS</v>
          </cell>
          <cell r="D29" t="str">
            <v>H</v>
          </cell>
          <cell r="E29">
            <v>1</v>
          </cell>
          <cell r="F29">
            <v>0.7</v>
          </cell>
          <cell r="G29">
            <v>0.7</v>
          </cell>
        </row>
        <row r="30">
          <cell r="B30" t="str">
            <v>INSUMO PMC-105</v>
          </cell>
          <cell r="C30" t="str">
            <v>VEÍCULO COM UM CESTO AÉREO SIMPLES ISOLADO E PORTA ESCADA COM ALCANCE ATÉ 13 METROS MONTADO SOBRE CAMINHÃO DE CARROCERIA (CHP) - CUSTO COM MATERIAIS NA OPERAÇÃO (ÓLEO DIESEL COMBUSTÍVEL)</v>
          </cell>
          <cell r="D30" t="str">
            <v>H</v>
          </cell>
          <cell r="E30">
            <v>1</v>
          </cell>
          <cell r="F30">
            <v>65.91</v>
          </cell>
          <cell r="G30">
            <v>65.91</v>
          </cell>
        </row>
        <row r="33">
          <cell r="F33" t="str">
            <v>TOTAL SIMPLES R$</v>
          </cell>
          <cell r="G33">
            <v>100.06</v>
          </cell>
        </row>
        <row r="34">
          <cell r="F34" t="str">
            <v>ENCARGOS SOCIAIS DE R$</v>
          </cell>
          <cell r="G34">
            <v>0</v>
          </cell>
        </row>
        <row r="35">
          <cell r="F35" t="str">
            <v>BDI R$</v>
          </cell>
          <cell r="G35">
            <v>25.02</v>
          </cell>
        </row>
        <row r="36">
          <cell r="B36" t="str">
            <v>OBS.: 1) COMPOSIÇÃO SEM INCIDÊNCIA DE ENCARGOS SOCIAIS;</v>
          </cell>
          <cell r="F36" t="str">
            <v>TOTAL GERAL C/ BDI R$ - R$</v>
          </cell>
          <cell r="G36">
            <v>125.08</v>
          </cell>
        </row>
        <row r="37">
          <cell r="B37" t="str">
            <v>         2) COMPOSIÇÃO ASSEMELHADA À 5928 DA TABELA SINAPI DESONERADA REF. OUT/2016.</v>
          </cell>
          <cell r="F37" t="str">
            <v>TOTAL GERAL SEM BDI R$ - R$</v>
          </cell>
          <cell r="G37">
            <v>100.06</v>
          </cell>
        </row>
        <row r="39">
          <cell r="A39" t="str">
            <v>3.1.a</v>
          </cell>
          <cell r="C39" t="str">
            <v>Em dias utéis</v>
          </cell>
          <cell r="D39" t="str">
            <v>hh</v>
          </cell>
          <cell r="G39">
            <v>173.67000000000002</v>
          </cell>
        </row>
        <row r="40">
          <cell r="B40" t="str">
            <v>COMPOSIÇÃO</v>
          </cell>
          <cell r="C40" t="str">
            <v>Em dias utéis</v>
          </cell>
        </row>
        <row r="41">
          <cell r="B41" t="str">
            <v>UNIDADE</v>
          </cell>
          <cell r="C41" t="str">
            <v>hh</v>
          </cell>
        </row>
        <row r="42">
          <cell r="B42" t="str">
            <v>CÓDIGO</v>
          </cell>
          <cell r="C42" t="str">
            <v>3.1.a</v>
          </cell>
        </row>
        <row r="43">
          <cell r="B43" t="str">
            <v>AUTOR</v>
          </cell>
          <cell r="C43" t="str">
            <v>HÉLIO DELGÁDO</v>
          </cell>
        </row>
        <row r="44">
          <cell r="B44" t="str">
            <v>ULT ATUAL</v>
          </cell>
          <cell r="C44">
            <v>42443</v>
          </cell>
        </row>
        <row r="45">
          <cell r="B45" t="str">
            <v>TABELA</v>
          </cell>
          <cell r="C45" t="str">
            <v>SEINFRA V024.1 (DESONERADA)  </v>
          </cell>
        </row>
        <row r="47">
          <cell r="B47" t="str">
            <v>Código</v>
          </cell>
          <cell r="C47" t="str">
            <v>Descrição</v>
          </cell>
          <cell r="D47" t="str">
            <v>Unidade</v>
          </cell>
          <cell r="E47" t="str">
            <v>Coeficiente</v>
          </cell>
          <cell r="F47" t="str">
            <v>Preço</v>
          </cell>
          <cell r="G47" t="str">
            <v>Total</v>
          </cell>
        </row>
        <row r="48">
          <cell r="B48" t="str">
            <v>MAO DE OBRA</v>
          </cell>
        </row>
        <row r="49">
          <cell r="B49" t="str">
            <v>I0042</v>
          </cell>
          <cell r="C49" t="str">
            <v>AUXILIAR DE ELETRICISTA</v>
          </cell>
          <cell r="D49" t="str">
            <v>H</v>
          </cell>
          <cell r="E49">
            <v>3</v>
          </cell>
          <cell r="F49">
            <v>5.6</v>
          </cell>
          <cell r="G49">
            <v>16.8</v>
          </cell>
        </row>
        <row r="50">
          <cell r="B50" t="str">
            <v>I2312</v>
          </cell>
          <cell r="C50" t="str">
            <v>ELETRICISTA</v>
          </cell>
          <cell r="D50" t="str">
            <v>H</v>
          </cell>
          <cell r="E50">
            <v>2</v>
          </cell>
          <cell r="F50">
            <v>7.2</v>
          </cell>
          <cell r="G50">
            <v>14.4</v>
          </cell>
        </row>
        <row r="51">
          <cell r="B51" t="str">
            <v>TOTAL MAO DE OBRA R$</v>
          </cell>
          <cell r="G51">
            <v>31.2</v>
          </cell>
        </row>
        <row r="52">
          <cell r="B52" t="str">
            <v>MATERIAIS</v>
          </cell>
        </row>
        <row r="55">
          <cell r="B55" t="str">
            <v>TOTAL MATERIAIS R$</v>
          </cell>
          <cell r="G55">
            <v>0</v>
          </cell>
        </row>
        <row r="56">
          <cell r="B56" t="str">
            <v>EQUIPAMENTOS (CUSTO HORÁRIO)</v>
          </cell>
        </row>
        <row r="57">
          <cell r="B57" t="str">
            <v>I0705</v>
          </cell>
          <cell r="C57" t="str">
            <v>CAMINHÃO COMERC. EQUIP. C/GUINDASTE (CHP)</v>
          </cell>
          <cell r="D57" t="str">
            <v>H</v>
          </cell>
          <cell r="E57">
            <v>1</v>
          </cell>
          <cell r="F57">
            <v>105.96</v>
          </cell>
          <cell r="G57">
            <v>105.96</v>
          </cell>
        </row>
        <row r="58">
          <cell r="B58" t="str">
            <v>TOTAL EQUIPAMENTOS (CUSTO HORÁRIO) R$</v>
          </cell>
          <cell r="G58">
            <v>105.96</v>
          </cell>
        </row>
        <row r="59">
          <cell r="B59" t="str">
            <v>SERVIÇOS</v>
          </cell>
        </row>
        <row r="63">
          <cell r="B63" t="str">
            <v>TOTAL SERVIÇOS R$</v>
          </cell>
          <cell r="G63">
            <v>0</v>
          </cell>
        </row>
        <row r="65">
          <cell r="F65" t="str">
            <v>TOTAL SIMPLES R$</v>
          </cell>
          <cell r="G65">
            <v>137.16</v>
          </cell>
        </row>
        <row r="66">
          <cell r="F66" t="str">
            <v>ENCARGOS SOCIAIS DE 117,01% R$</v>
          </cell>
          <cell r="G66">
            <v>36.51</v>
          </cell>
        </row>
        <row r="67">
          <cell r="B67" t="str">
            <v>OBS.: MÃO DE OBRA DO MOTORISTA C/ ENCARGOS SOCIAIS JÁ INCLUSA NO INSUMO I0705.</v>
          </cell>
          <cell r="F67" t="str">
            <v>BDI R$</v>
          </cell>
          <cell r="G67">
            <v>43.42</v>
          </cell>
        </row>
        <row r="68">
          <cell r="F68" t="str">
            <v>TOTAL GERAL C/ BDI R$</v>
          </cell>
          <cell r="G68">
            <v>217.09</v>
          </cell>
        </row>
        <row r="69">
          <cell r="F69" t="str">
            <v>TOTAL GERAL S/ BDI R$</v>
          </cell>
          <cell r="G69">
            <v>173.67000000000002</v>
          </cell>
        </row>
        <row r="71">
          <cell r="A71" t="str">
            <v>3.1.b</v>
          </cell>
          <cell r="C71" t="str">
            <v>Aos sábados</v>
          </cell>
          <cell r="D71" t="str">
            <v>hh</v>
          </cell>
          <cell r="G71">
            <v>221.05999999999997</v>
          </cell>
        </row>
        <row r="72">
          <cell r="B72" t="str">
            <v>COMPOSIÇÃO</v>
          </cell>
          <cell r="C72" t="str">
            <v>Aos sábados</v>
          </cell>
        </row>
        <row r="73">
          <cell r="B73" t="str">
            <v>UNIDADE</v>
          </cell>
          <cell r="C73" t="str">
            <v>hh</v>
          </cell>
        </row>
        <row r="74">
          <cell r="B74" t="str">
            <v>CÓDIGO</v>
          </cell>
          <cell r="C74" t="str">
            <v>3.1.b</v>
          </cell>
        </row>
        <row r="75">
          <cell r="B75" t="str">
            <v>AUTOR</v>
          </cell>
          <cell r="C75" t="str">
            <v>HÉLIO DELGÁDO</v>
          </cell>
        </row>
        <row r="76">
          <cell r="B76" t="str">
            <v>ULT ATUAL</v>
          </cell>
          <cell r="C76">
            <v>42443</v>
          </cell>
        </row>
        <row r="77">
          <cell r="B77" t="str">
            <v>TABELA</v>
          </cell>
          <cell r="C77" t="str">
            <v>SEINFRA V024.1 (DESONERADA)  </v>
          </cell>
        </row>
        <row r="79">
          <cell r="B79" t="str">
            <v>Código</v>
          </cell>
          <cell r="C79" t="str">
            <v>Descrição</v>
          </cell>
          <cell r="D79" t="str">
            <v>Unidade</v>
          </cell>
          <cell r="E79" t="str">
            <v>Coeficiente</v>
          </cell>
          <cell r="F79" t="str">
            <v>Preço</v>
          </cell>
          <cell r="G79" t="str">
            <v>Total</v>
          </cell>
        </row>
        <row r="80">
          <cell r="B80" t="str">
            <v>MAO DE OBRA</v>
          </cell>
        </row>
        <row r="81">
          <cell r="B81" t="str">
            <v>I0042</v>
          </cell>
          <cell r="C81" t="str">
            <v>AUXILIAR DE ELETRICISTA</v>
          </cell>
          <cell r="D81" t="str">
            <v>H</v>
          </cell>
          <cell r="E81">
            <v>5.1</v>
          </cell>
          <cell r="F81">
            <v>5.6</v>
          </cell>
          <cell r="G81">
            <v>28.56</v>
          </cell>
        </row>
        <row r="82">
          <cell r="B82" t="str">
            <v>I2312</v>
          </cell>
          <cell r="C82" t="str">
            <v>ELETRICISTA</v>
          </cell>
          <cell r="D82" t="str">
            <v>H</v>
          </cell>
          <cell r="E82">
            <v>3.4</v>
          </cell>
          <cell r="F82">
            <v>7.2</v>
          </cell>
          <cell r="G82">
            <v>24.48</v>
          </cell>
        </row>
        <row r="83">
          <cell r="B83" t="str">
            <v>TOTAL MAO DE OBRA R$</v>
          </cell>
          <cell r="G83">
            <v>53.04</v>
          </cell>
        </row>
        <row r="84">
          <cell r="B84" t="str">
            <v>MATERIAIS</v>
          </cell>
        </row>
        <row r="87">
          <cell r="B87" t="str">
            <v>TOTAL MATERIAIS R$</v>
          </cell>
          <cell r="G87">
            <v>0</v>
          </cell>
        </row>
        <row r="88">
          <cell r="B88" t="str">
            <v>EQUIPAMENTOS (CUSTO HORÁRIO)</v>
          </cell>
        </row>
        <row r="89">
          <cell r="B89" t="str">
            <v>I0705</v>
          </cell>
          <cell r="C89" t="str">
            <v>CAMINHÃO COMERC. EQUIP. C/GUINDASTE (CHP)</v>
          </cell>
          <cell r="D89" t="str">
            <v>H</v>
          </cell>
          <cell r="E89">
            <v>1</v>
          </cell>
          <cell r="F89">
            <v>105.96</v>
          </cell>
          <cell r="G89">
            <v>105.96</v>
          </cell>
        </row>
        <row r="90">
          <cell r="B90" t="str">
            <v>TOTAL EQUIPAMENTOS (CUSTO HORÁRIO) R$</v>
          </cell>
          <cell r="G90">
            <v>105.96</v>
          </cell>
        </row>
        <row r="91">
          <cell r="B91" t="str">
            <v>SERVIÇOS</v>
          </cell>
        </row>
        <row r="95">
          <cell r="B95" t="str">
            <v>TOTAL SERVIÇOS R$</v>
          </cell>
          <cell r="G95">
            <v>0</v>
          </cell>
        </row>
        <row r="97">
          <cell r="F97" t="str">
            <v>TOTAL SIMPLES R$</v>
          </cell>
          <cell r="G97">
            <v>159</v>
          </cell>
        </row>
        <row r="98">
          <cell r="B98" t="str">
            <v>OBS.: MÃO DE OBRA DO MOTORISTA C/ ENCARGOS SOCIAIS JÁ INCLUSA NO INSUMO I0705.</v>
          </cell>
          <cell r="F98" t="str">
            <v>ENCARGOS SOCIAIS DE 117,01% R$</v>
          </cell>
          <cell r="G98">
            <v>62.06</v>
          </cell>
        </row>
        <row r="99">
          <cell r="F99" t="str">
            <v>BDI R$</v>
          </cell>
          <cell r="G99">
            <v>55.27</v>
          </cell>
        </row>
        <row r="100">
          <cell r="F100" t="str">
            <v>TOTAL GERAL C/ BDI R$</v>
          </cell>
          <cell r="G100">
            <v>276.33</v>
          </cell>
        </row>
        <row r="101">
          <cell r="F101" t="str">
            <v>TOTAL GERAL S/ BDI R$</v>
          </cell>
          <cell r="G101">
            <v>221.05999999999997</v>
          </cell>
        </row>
        <row r="103">
          <cell r="A103" t="str">
            <v>3.1.c</v>
          </cell>
          <cell r="C103" t="str">
            <v>Aos domingos e feriados</v>
          </cell>
          <cell r="D103" t="str">
            <v>hh</v>
          </cell>
          <cell r="G103">
            <v>248.14000000000001</v>
          </cell>
        </row>
        <row r="104">
          <cell r="B104" t="str">
            <v>COMPOSIÇÃO</v>
          </cell>
          <cell r="C104" t="str">
            <v>Aos domingos e feriados</v>
          </cell>
        </row>
        <row r="105">
          <cell r="B105" t="str">
            <v>UNIDADE</v>
          </cell>
          <cell r="C105" t="str">
            <v>hh</v>
          </cell>
        </row>
        <row r="106">
          <cell r="B106" t="str">
            <v>CÓDIGO</v>
          </cell>
          <cell r="C106" t="str">
            <v>3.1.c</v>
          </cell>
        </row>
        <row r="107">
          <cell r="B107" t="str">
            <v>AUTOR</v>
          </cell>
          <cell r="C107" t="str">
            <v>HÉLIO DELGÁDO</v>
          </cell>
        </row>
        <row r="108">
          <cell r="B108" t="str">
            <v>ULT ATUAL</v>
          </cell>
          <cell r="C108">
            <v>42443</v>
          </cell>
        </row>
        <row r="109">
          <cell r="B109" t="str">
            <v>TABELA</v>
          </cell>
          <cell r="C109" t="str">
            <v>SEINFRA V024.1 (DESONERADA)  </v>
          </cell>
        </row>
        <row r="111">
          <cell r="B111" t="str">
            <v>Código</v>
          </cell>
          <cell r="C111" t="str">
            <v>Descrição</v>
          </cell>
          <cell r="D111" t="str">
            <v>Unidade</v>
          </cell>
          <cell r="E111" t="str">
            <v>Coeficiente</v>
          </cell>
          <cell r="F111" t="str">
            <v>Preço</v>
          </cell>
          <cell r="G111" t="str">
            <v>Total</v>
          </cell>
        </row>
        <row r="112">
          <cell r="B112" t="str">
            <v>MAO DE OBRA</v>
          </cell>
        </row>
        <row r="113">
          <cell r="B113" t="str">
            <v>I0042</v>
          </cell>
          <cell r="C113" t="str">
            <v>AUXILIAR DE ELETRICISTA</v>
          </cell>
          <cell r="D113" t="str">
            <v>H</v>
          </cell>
          <cell r="E113">
            <v>6.3</v>
          </cell>
          <cell r="F113">
            <v>5.6</v>
          </cell>
          <cell r="G113">
            <v>35.28</v>
          </cell>
        </row>
        <row r="114">
          <cell r="B114" t="str">
            <v>I2312</v>
          </cell>
          <cell r="C114" t="str">
            <v>ELETRICISTA</v>
          </cell>
          <cell r="D114" t="str">
            <v>H</v>
          </cell>
          <cell r="E114">
            <v>4.2</v>
          </cell>
          <cell r="F114">
            <v>7.2</v>
          </cell>
          <cell r="G114">
            <v>30.24</v>
          </cell>
        </row>
        <row r="115">
          <cell r="B115" t="str">
            <v>TOTAL MAO DE OBRA R$</v>
          </cell>
          <cell r="G115">
            <v>65.52</v>
          </cell>
        </row>
        <row r="116">
          <cell r="B116" t="str">
            <v>MATERIAIS</v>
          </cell>
        </row>
        <row r="119">
          <cell r="B119" t="str">
            <v>TOTAL MATERIAIS R$</v>
          </cell>
          <cell r="G119">
            <v>0</v>
          </cell>
        </row>
        <row r="120">
          <cell r="B120" t="str">
            <v>EQUIPAMENTOS (CUSTO HORÁRIO)</v>
          </cell>
        </row>
        <row r="121">
          <cell r="B121" t="str">
            <v>I0705</v>
          </cell>
          <cell r="C121" t="str">
            <v>CAMINHÃO COMERC. EQUIP. C/GUINDASTE (CHP)</v>
          </cell>
          <cell r="D121" t="str">
            <v>H</v>
          </cell>
          <cell r="E121">
            <v>1</v>
          </cell>
          <cell r="F121">
            <v>105.96</v>
          </cell>
          <cell r="G121">
            <v>105.96</v>
          </cell>
        </row>
        <row r="122">
          <cell r="B122" t="str">
            <v>TOTAL EQUIPAMENTOS (CUSTO HORÁRIO) R$</v>
          </cell>
          <cell r="G122">
            <v>105.96</v>
          </cell>
        </row>
        <row r="123">
          <cell r="B123" t="str">
            <v>SERVIÇOS</v>
          </cell>
        </row>
        <row r="127">
          <cell r="B127" t="str">
            <v>TOTAL SERVIÇOS R$</v>
          </cell>
          <cell r="G127">
            <v>0</v>
          </cell>
        </row>
        <row r="129">
          <cell r="F129" t="str">
            <v>TOTAL SIMPLES R$</v>
          </cell>
          <cell r="G129">
            <v>171.48</v>
          </cell>
        </row>
        <row r="130">
          <cell r="B130" t="str">
            <v>OBS.: MÃO DE OBRA DO MOTORISTA C/ ENCARGOS SOCIAIS JÁ INCLUSA NO INSUMO I0705.</v>
          </cell>
          <cell r="F130" t="str">
            <v>ENCARGOS SOCIAIS DE 117,01% R$</v>
          </cell>
          <cell r="G130">
            <v>76.66</v>
          </cell>
        </row>
        <row r="131">
          <cell r="F131" t="str">
            <v>BDI R$</v>
          </cell>
          <cell r="G131">
            <v>62.04</v>
          </cell>
        </row>
        <row r="132">
          <cell r="F132" t="str">
            <v>TOTAL GERAL C/ BDI R$</v>
          </cell>
          <cell r="G132">
            <v>310.18</v>
          </cell>
        </row>
        <row r="133">
          <cell r="F133" t="str">
            <v>TOTAL GERAL S/ BDI R$</v>
          </cell>
          <cell r="G133">
            <v>248.14000000000001</v>
          </cell>
        </row>
        <row r="135">
          <cell r="A135" t="str">
            <v>3.2.a</v>
          </cell>
          <cell r="C135" t="str">
            <v>Em dias úteis</v>
          </cell>
          <cell r="D135" t="str">
            <v>hh</v>
          </cell>
          <cell r="G135">
            <v>187.20999999999998</v>
          </cell>
        </row>
        <row r="136">
          <cell r="B136" t="str">
            <v>COMPOSIÇÃO</v>
          </cell>
          <cell r="C136" t="str">
            <v>Em dias úteis</v>
          </cell>
        </row>
        <row r="137">
          <cell r="B137" t="str">
            <v>UNIDADE</v>
          </cell>
          <cell r="C137" t="str">
            <v>hh</v>
          </cell>
        </row>
        <row r="138">
          <cell r="B138" t="str">
            <v>CÓDIGO</v>
          </cell>
          <cell r="C138" t="str">
            <v>3.2.a</v>
          </cell>
        </row>
        <row r="139">
          <cell r="B139" t="str">
            <v>AUTOR</v>
          </cell>
          <cell r="C139" t="str">
            <v>HÉLIO DELGÁDO</v>
          </cell>
        </row>
        <row r="140">
          <cell r="B140" t="str">
            <v>ULT ATUAL</v>
          </cell>
          <cell r="C140">
            <v>42443</v>
          </cell>
        </row>
        <row r="141">
          <cell r="B141" t="str">
            <v>TABELA</v>
          </cell>
          <cell r="C141" t="str">
            <v>SEINFRA V024.1 (DESONERADA)  </v>
          </cell>
        </row>
        <row r="143">
          <cell r="B143" t="str">
            <v>Código</v>
          </cell>
          <cell r="C143" t="str">
            <v>Descrição</v>
          </cell>
          <cell r="D143" t="str">
            <v>Unidade</v>
          </cell>
          <cell r="E143" t="str">
            <v>Coeficiente</v>
          </cell>
          <cell r="F143" t="str">
            <v>Preço</v>
          </cell>
          <cell r="G143" t="str">
            <v>Total</v>
          </cell>
        </row>
        <row r="144">
          <cell r="B144" t="str">
            <v>MAO DE OBRA</v>
          </cell>
        </row>
        <row r="145">
          <cell r="B145" t="str">
            <v>I0042</v>
          </cell>
          <cell r="C145" t="str">
            <v>AUXILIAR DE ELETRICISTA</v>
          </cell>
          <cell r="D145" t="str">
            <v>H</v>
          </cell>
          <cell r="E145">
            <v>3.6</v>
          </cell>
          <cell r="F145">
            <v>5.6</v>
          </cell>
          <cell r="G145">
            <v>20.16</v>
          </cell>
        </row>
        <row r="146">
          <cell r="B146" t="str">
            <v>I2312</v>
          </cell>
          <cell r="C146" t="str">
            <v>ELETRICISTA</v>
          </cell>
          <cell r="D146" t="str">
            <v>H</v>
          </cell>
          <cell r="E146">
            <v>2.4</v>
          </cell>
          <cell r="F146">
            <v>7.2</v>
          </cell>
          <cell r="G146">
            <v>17.28</v>
          </cell>
        </row>
        <row r="147">
          <cell r="B147" t="str">
            <v>TOTAL MAO DE OBRA R$</v>
          </cell>
          <cell r="G147">
            <v>37.44</v>
          </cell>
        </row>
        <row r="148">
          <cell r="B148" t="str">
            <v>MATERIAIS</v>
          </cell>
        </row>
        <row r="151">
          <cell r="B151" t="str">
            <v>TOTAL MATERIAIS R$</v>
          </cell>
          <cell r="G151">
            <v>0</v>
          </cell>
        </row>
        <row r="152">
          <cell r="B152" t="str">
            <v>EQUIPAMENTOS (CUSTO HORÁRIO)</v>
          </cell>
        </row>
        <row r="153">
          <cell r="B153" t="str">
            <v>I0705</v>
          </cell>
          <cell r="C153" t="str">
            <v>CAMINHÃO COMERC. EQUIP. C/GUINDASTE (CHP)</v>
          </cell>
          <cell r="D153" t="str">
            <v>H</v>
          </cell>
          <cell r="E153">
            <v>1</v>
          </cell>
          <cell r="F153">
            <v>105.96</v>
          </cell>
          <cell r="G153">
            <v>105.96</v>
          </cell>
        </row>
        <row r="154">
          <cell r="B154" t="str">
            <v>TOTAL EQUIPAMENTOS (CUSTO HORÁRIO) R$</v>
          </cell>
          <cell r="G154">
            <v>105.96</v>
          </cell>
        </row>
        <row r="155">
          <cell r="B155" t="str">
            <v>SERVIÇOS</v>
          </cell>
        </row>
        <row r="159">
          <cell r="B159" t="str">
            <v>TOTAL SERVIÇOS R$</v>
          </cell>
          <cell r="G159">
            <v>0</v>
          </cell>
        </row>
        <row r="161">
          <cell r="F161" t="str">
            <v>TOTAL SIMPLES R$</v>
          </cell>
          <cell r="G161">
            <v>143.39999999999998</v>
          </cell>
        </row>
        <row r="162">
          <cell r="B162" t="str">
            <v>OBS.: MÃO DE OBRA DO MOTORISTA C/ ENCARGOS SOCIAIS JÁ INCLUSA NO INSUMO I0705.</v>
          </cell>
          <cell r="F162" t="str">
            <v>ENCARGOS SOCIAIS DE 117,01% R$</v>
          </cell>
          <cell r="G162">
            <v>43.81</v>
          </cell>
        </row>
        <row r="163">
          <cell r="F163" t="str">
            <v>BDI R$</v>
          </cell>
          <cell r="G163">
            <v>46.8</v>
          </cell>
        </row>
        <row r="164">
          <cell r="F164" t="str">
            <v>TOTAL GERAL C/ BDI R$</v>
          </cell>
          <cell r="G164">
            <v>234.01</v>
          </cell>
        </row>
        <row r="165">
          <cell r="F165" t="str">
            <v>TOTAL GERAL S/ BDI R$</v>
          </cell>
          <cell r="G165">
            <v>187.20999999999998</v>
          </cell>
        </row>
        <row r="167">
          <cell r="A167" t="str">
            <v>3.2.b</v>
          </cell>
          <cell r="C167" t="str">
            <v>Aos sábados</v>
          </cell>
          <cell r="D167" t="str">
            <v>hh</v>
          </cell>
          <cell r="G167">
            <v>244.09</v>
          </cell>
        </row>
        <row r="168">
          <cell r="B168" t="str">
            <v>COMPOSIÇÃO</v>
          </cell>
          <cell r="C168" t="str">
            <v>Aos sábados</v>
          </cell>
        </row>
        <row r="169">
          <cell r="B169" t="str">
            <v>UNIDADE</v>
          </cell>
          <cell r="C169" t="str">
            <v>hh</v>
          </cell>
        </row>
        <row r="170">
          <cell r="B170" t="str">
            <v>CÓDIGO</v>
          </cell>
          <cell r="C170" t="str">
            <v>3.2.b</v>
          </cell>
        </row>
        <row r="171">
          <cell r="B171" t="str">
            <v>AUTOR</v>
          </cell>
          <cell r="C171" t="str">
            <v>HÉLIO DELGÁDO</v>
          </cell>
        </row>
        <row r="172">
          <cell r="B172" t="str">
            <v>ULT ATUAL</v>
          </cell>
          <cell r="C172">
            <v>42443</v>
          </cell>
        </row>
        <row r="173">
          <cell r="B173" t="str">
            <v>TABELA</v>
          </cell>
          <cell r="C173" t="str">
            <v>SEINFRA V024.1 (DESONERADA)  </v>
          </cell>
        </row>
        <row r="175">
          <cell r="B175" t="str">
            <v>Código</v>
          </cell>
          <cell r="C175" t="str">
            <v>Descrição</v>
          </cell>
          <cell r="D175" t="str">
            <v>Unidade</v>
          </cell>
          <cell r="E175" t="str">
            <v>Coeficiente</v>
          </cell>
          <cell r="F175" t="str">
            <v>Preço</v>
          </cell>
          <cell r="G175" t="str">
            <v>Total</v>
          </cell>
        </row>
        <row r="176">
          <cell r="B176" t="str">
            <v>MAO DE OBRA</v>
          </cell>
        </row>
        <row r="177">
          <cell r="B177" t="str">
            <v>I0042</v>
          </cell>
          <cell r="C177" t="str">
            <v>AUXILIAR DE ELETRICISTA</v>
          </cell>
          <cell r="D177" t="str">
            <v>H</v>
          </cell>
          <cell r="E177">
            <v>6.12</v>
          </cell>
          <cell r="F177">
            <v>5.6</v>
          </cell>
          <cell r="G177">
            <v>34.27</v>
          </cell>
        </row>
        <row r="178">
          <cell r="B178" t="str">
            <v>I2312</v>
          </cell>
          <cell r="C178" t="str">
            <v>ELETRICISTA</v>
          </cell>
          <cell r="D178" t="str">
            <v>H</v>
          </cell>
          <cell r="E178">
            <v>4.08</v>
          </cell>
          <cell r="F178">
            <v>7.2</v>
          </cell>
          <cell r="G178">
            <v>29.38</v>
          </cell>
        </row>
        <row r="179">
          <cell r="B179" t="str">
            <v>TOTAL MAO DE OBRA R$</v>
          </cell>
          <cell r="G179">
            <v>63.65</v>
          </cell>
        </row>
        <row r="180">
          <cell r="B180" t="str">
            <v>MATERIAIS</v>
          </cell>
        </row>
        <row r="183">
          <cell r="B183" t="str">
            <v>TOTAL MATERIAIS R$</v>
          </cell>
          <cell r="G183">
            <v>0</v>
          </cell>
        </row>
        <row r="184">
          <cell r="B184" t="str">
            <v>EQUIPAMENTOS (CUSTO HORÁRIO)</v>
          </cell>
        </row>
        <row r="185">
          <cell r="B185" t="str">
            <v>I0705</v>
          </cell>
          <cell r="C185" t="str">
            <v>CAMINHÃO COMERC. EQUIP. C/GUINDASTE (CHP)</v>
          </cell>
          <cell r="D185" t="str">
            <v>H</v>
          </cell>
          <cell r="E185">
            <v>1</v>
          </cell>
          <cell r="F185">
            <v>105.96</v>
          </cell>
          <cell r="G185">
            <v>105.96</v>
          </cell>
        </row>
        <row r="186">
          <cell r="B186" t="str">
            <v>TOTAL EQUIPAMENTOS (CUSTO HORÁRIO) R$</v>
          </cell>
          <cell r="G186">
            <v>105.96</v>
          </cell>
        </row>
        <row r="187">
          <cell r="B187" t="str">
            <v>SERVIÇOS</v>
          </cell>
        </row>
        <row r="191">
          <cell r="B191" t="str">
            <v>TOTAL SERVIÇOS R$</v>
          </cell>
          <cell r="G191">
            <v>0</v>
          </cell>
        </row>
        <row r="193">
          <cell r="F193" t="str">
            <v>TOTAL SIMPLES R$</v>
          </cell>
          <cell r="G193">
            <v>169.60999999999999</v>
          </cell>
        </row>
        <row r="194">
          <cell r="B194" t="str">
            <v>OBS.: MÃO DE OBRA DO MOTORISTA C/ ENCARGOS SOCIAIS JÁ INCLUSA NO INSUMO I0705.</v>
          </cell>
          <cell r="F194" t="str">
            <v>ENCARGOS SOCIAIS DE 117,01% R$</v>
          </cell>
          <cell r="G194">
            <v>74.48</v>
          </cell>
        </row>
        <row r="195">
          <cell r="F195" t="str">
            <v>BDI R$</v>
          </cell>
          <cell r="G195">
            <v>61.02</v>
          </cell>
        </row>
        <row r="196">
          <cell r="F196" t="str">
            <v>TOTAL GERAL C/ BDI R$</v>
          </cell>
          <cell r="G196">
            <v>305.11</v>
          </cell>
        </row>
        <row r="197">
          <cell r="F197" t="str">
            <v>TOTAL GERAL S/ BDI R$</v>
          </cell>
          <cell r="G197">
            <v>244.09</v>
          </cell>
        </row>
        <row r="199">
          <cell r="A199" t="str">
            <v>3.2.c</v>
          </cell>
          <cell r="C199" t="str">
            <v>Aos domingos e feriados</v>
          </cell>
          <cell r="D199" t="str">
            <v>hh</v>
          </cell>
          <cell r="G199">
            <v>263.46999999999997</v>
          </cell>
        </row>
        <row r="200">
          <cell r="B200" t="str">
            <v>COMPOSIÇÃO</v>
          </cell>
          <cell r="C200" t="str">
            <v>Aos domingos e feriados</v>
          </cell>
        </row>
        <row r="201">
          <cell r="B201" t="str">
            <v>UNIDADE</v>
          </cell>
          <cell r="C201" t="str">
            <v>hh</v>
          </cell>
        </row>
        <row r="202">
          <cell r="B202" t="str">
            <v>CÓDIGO</v>
          </cell>
          <cell r="C202" t="str">
            <v>3.2.c</v>
          </cell>
        </row>
        <row r="203">
          <cell r="B203" t="str">
            <v>AUTOR</v>
          </cell>
          <cell r="C203" t="str">
            <v>HÉLIO DELGÁDO</v>
          </cell>
        </row>
        <row r="204">
          <cell r="B204" t="str">
            <v>ULT ATUAL</v>
          </cell>
          <cell r="C204">
            <v>42443</v>
          </cell>
        </row>
        <row r="205">
          <cell r="B205" t="str">
            <v>TABELA</v>
          </cell>
          <cell r="C205" t="str">
            <v>SEINFRA V024.1 (DESONERADA)  </v>
          </cell>
        </row>
        <row r="207">
          <cell r="B207" t="str">
            <v>Código</v>
          </cell>
          <cell r="C207" t="str">
            <v>Descrição</v>
          </cell>
          <cell r="D207" t="str">
            <v>Unidade</v>
          </cell>
          <cell r="E207" t="str">
            <v>Coeficiente</v>
          </cell>
          <cell r="F207" t="str">
            <v>Preço</v>
          </cell>
          <cell r="G207" t="str">
            <v>Total</v>
          </cell>
        </row>
        <row r="208">
          <cell r="B208" t="str">
            <v>MAO DE OBRA</v>
          </cell>
        </row>
        <row r="209">
          <cell r="B209" t="str">
            <v>I0042</v>
          </cell>
          <cell r="C209" t="str">
            <v>AUXILIAR DE ELETRICISTA</v>
          </cell>
          <cell r="D209" t="str">
            <v>H</v>
          </cell>
          <cell r="E209">
            <v>7.56</v>
          </cell>
          <cell r="F209">
            <v>5.6</v>
          </cell>
          <cell r="G209">
            <v>42.34</v>
          </cell>
        </row>
        <row r="210">
          <cell r="B210" t="str">
            <v>I2312</v>
          </cell>
          <cell r="C210" t="str">
            <v>ELETRICISTA</v>
          </cell>
          <cell r="D210" t="str">
            <v>H</v>
          </cell>
          <cell r="E210">
            <v>4.2</v>
          </cell>
          <cell r="F210">
            <v>7.2</v>
          </cell>
          <cell r="G210">
            <v>30.24</v>
          </cell>
        </row>
        <row r="211">
          <cell r="B211" t="str">
            <v>TOTAL MAO DE OBRA R$</v>
          </cell>
          <cell r="G211">
            <v>72.58</v>
          </cell>
        </row>
        <row r="212">
          <cell r="B212" t="str">
            <v>MATERIAIS</v>
          </cell>
        </row>
        <row r="215">
          <cell r="B215" t="str">
            <v>TOTAL MATERIAIS R$</v>
          </cell>
          <cell r="G215">
            <v>0</v>
          </cell>
        </row>
        <row r="216">
          <cell r="B216" t="str">
            <v>EQUIPAMENTOS (CUSTO HORÁRIO)</v>
          </cell>
        </row>
        <row r="217">
          <cell r="B217" t="str">
            <v>I0705</v>
          </cell>
          <cell r="C217" t="str">
            <v>CAMINHÃO COMERC. EQUIP. C/GUINDASTE (CHP)</v>
          </cell>
          <cell r="D217" t="str">
            <v>H</v>
          </cell>
          <cell r="E217">
            <v>1</v>
          </cell>
          <cell r="F217">
            <v>105.96</v>
          </cell>
          <cell r="G217">
            <v>105.96</v>
          </cell>
        </row>
        <row r="218">
          <cell r="B218" t="str">
            <v>TOTAL EQUIPAMENTOS (CUSTO HORÁRIO) R$</v>
          </cell>
          <cell r="G218">
            <v>105.96</v>
          </cell>
        </row>
        <row r="219">
          <cell r="B219" t="str">
            <v>SERVIÇOS</v>
          </cell>
        </row>
        <row r="223">
          <cell r="B223" t="str">
            <v>TOTAL SERVIÇOS R$</v>
          </cell>
          <cell r="G223">
            <v>0</v>
          </cell>
        </row>
        <row r="225">
          <cell r="F225" t="str">
            <v>TOTAL SIMPLES R$</v>
          </cell>
          <cell r="G225">
            <v>178.54</v>
          </cell>
        </row>
        <row r="226">
          <cell r="B226" t="str">
            <v>OBS.: MÃO DE OBRA DO MOTORISTA C/ ENCARGOS SOCIAIS JÁ INCLUSA NO INSUMO I0705.</v>
          </cell>
          <cell r="F226" t="str">
            <v>ENCARGOS SOCIAIS DE 117,01% R$</v>
          </cell>
          <cell r="G226">
            <v>84.93</v>
          </cell>
        </row>
        <row r="227">
          <cell r="F227" t="str">
            <v>BDI R$</v>
          </cell>
          <cell r="G227">
            <v>65.87</v>
          </cell>
        </row>
        <row r="228">
          <cell r="F228" t="str">
            <v>TOTAL GERAL C/ BDI R$</v>
          </cell>
          <cell r="G228">
            <v>329.34</v>
          </cell>
        </row>
        <row r="229">
          <cell r="F229" t="str">
            <v>TOTAL GERAL S/ BDI R$</v>
          </cell>
          <cell r="G229">
            <v>263.46999999999997</v>
          </cell>
        </row>
        <row r="231">
          <cell r="A231" t="str">
            <v>3.3.b</v>
          </cell>
          <cell r="C231" t="str">
            <v>Aos sábados</v>
          </cell>
          <cell r="D231" t="str">
            <v>hh</v>
          </cell>
          <cell r="G231">
            <v>149.93</v>
          </cell>
        </row>
        <row r="232">
          <cell r="B232" t="str">
            <v>COMPOSIÇÃO</v>
          </cell>
          <cell r="C232" t="str">
            <v>Aos sábados</v>
          </cell>
        </row>
        <row r="233">
          <cell r="B233" t="str">
            <v>UNIDADE</v>
          </cell>
          <cell r="C233" t="str">
            <v>hh</v>
          </cell>
        </row>
        <row r="234">
          <cell r="B234" t="str">
            <v>CÓDIGO</v>
          </cell>
          <cell r="C234" t="str">
            <v>3.3.b</v>
          </cell>
        </row>
        <row r="235">
          <cell r="B235" t="str">
            <v>AUTOR</v>
          </cell>
          <cell r="C235" t="str">
            <v>HÉLIO DELGÁDO</v>
          </cell>
        </row>
        <row r="236">
          <cell r="B236" t="str">
            <v>ULT ATUAL</v>
          </cell>
          <cell r="C236" t="str">
            <v>14/03/2016 (SEINFRA) E OUT/2016 (PREFEITURA) </v>
          </cell>
        </row>
        <row r="237">
          <cell r="B237" t="str">
            <v>TABELA</v>
          </cell>
          <cell r="C237" t="str">
            <v>SEINFRA V024.1 (DESONERADA)/PREFEITURA DE CANINDÉ  </v>
          </cell>
        </row>
        <row r="239">
          <cell r="B239" t="str">
            <v>Código</v>
          </cell>
          <cell r="C239" t="str">
            <v>Descrição</v>
          </cell>
          <cell r="D239" t="str">
            <v>Unidade</v>
          </cell>
          <cell r="E239" t="str">
            <v>Coeficiente</v>
          </cell>
          <cell r="F239" t="str">
            <v>Preço</v>
          </cell>
          <cell r="G239" t="str">
            <v>Total</v>
          </cell>
        </row>
        <row r="240">
          <cell r="B240" t="str">
            <v>MAO DE OBRA</v>
          </cell>
        </row>
        <row r="241">
          <cell r="B241" t="str">
            <v>I0042</v>
          </cell>
          <cell r="C241" t="str">
            <v>AUXILIAR DE ELETRICISTA</v>
          </cell>
          <cell r="D241" t="str">
            <v>H</v>
          </cell>
          <cell r="E241">
            <v>1.7</v>
          </cell>
          <cell r="F241">
            <v>5.6</v>
          </cell>
          <cell r="G241">
            <v>9.52</v>
          </cell>
        </row>
        <row r="242">
          <cell r="B242" t="str">
            <v>I2312</v>
          </cell>
          <cell r="C242" t="str">
            <v>ELETRICISTA</v>
          </cell>
          <cell r="D242" t="str">
            <v>H</v>
          </cell>
          <cell r="E242">
            <v>1.7</v>
          </cell>
          <cell r="F242">
            <v>7.2</v>
          </cell>
          <cell r="G242">
            <v>12.24</v>
          </cell>
        </row>
        <row r="243">
          <cell r="B243" t="str">
            <v>GRATIFICAÇÃO DE FUNÇÃO (ELETRICISTA MOTORISTA) DE 10% EM R$</v>
          </cell>
          <cell r="G243">
            <v>1.2240000000000002</v>
          </cell>
        </row>
        <row r="244">
          <cell r="B244" t="str">
            <v>TOTAL MAO DE OBRA R$</v>
          </cell>
          <cell r="G244">
            <v>22.98</v>
          </cell>
        </row>
        <row r="245">
          <cell r="B245" t="str">
            <v>MATERIAIS</v>
          </cell>
        </row>
        <row r="248">
          <cell r="B248" t="str">
            <v>TOTAL MATERIAIS R$</v>
          </cell>
          <cell r="G248">
            <v>0</v>
          </cell>
        </row>
        <row r="249">
          <cell r="B249" t="str">
            <v>EQUIPAMENTOS (CUSTO HORÁRIO)</v>
          </cell>
        </row>
        <row r="250">
          <cell r="B250" t="str">
            <v>COMPOSIÇÃO PMC-001</v>
          </cell>
          <cell r="C250" t="str">
            <v>VEÍCULO COM UM CESTO AÉREO SIMPLES ISOLADO COM ALCANCE ATÉ 13 METROS E PORTA ESCADA, MONTADO SOBRE CAMINHÃO DE CARROCERIA (CHP)</v>
          </cell>
          <cell r="D250" t="str">
            <v>CHP</v>
          </cell>
          <cell r="E250">
            <v>1</v>
          </cell>
          <cell r="F250">
            <v>100.06</v>
          </cell>
          <cell r="G250">
            <v>100.06</v>
          </cell>
        </row>
        <row r="251">
          <cell r="B251" t="str">
            <v>TOTAL EQUIPAMENTOS (CUSTO HORÁRIO) R$</v>
          </cell>
          <cell r="G251">
            <v>100.06</v>
          </cell>
        </row>
        <row r="252">
          <cell r="B252" t="str">
            <v>SERVIÇOS</v>
          </cell>
        </row>
        <row r="256">
          <cell r="B256" t="str">
            <v>TOTAL SERVIÇOS R$</v>
          </cell>
          <cell r="G256">
            <v>0</v>
          </cell>
        </row>
        <row r="258">
          <cell r="F258" t="str">
            <v>TOTAL SIMPLES R$</v>
          </cell>
          <cell r="G258">
            <v>123.04</v>
          </cell>
        </row>
        <row r="259">
          <cell r="F259" t="str">
            <v>ENCARGOS SOCIAIS DE 117,01% R$</v>
          </cell>
          <cell r="G259">
            <v>26.89</v>
          </cell>
        </row>
        <row r="260">
          <cell r="F260" t="str">
            <v>BDI R$</v>
          </cell>
          <cell r="G260">
            <v>37.48</v>
          </cell>
        </row>
        <row r="261">
          <cell r="F261" t="str">
            <v>TOTAL GERAL C/ BDI R$</v>
          </cell>
          <cell r="G261">
            <v>187.41</v>
          </cell>
        </row>
        <row r="262">
          <cell r="F262" t="str">
            <v>TOTAL GERAL S/ BDI R$</v>
          </cell>
          <cell r="G262">
            <v>149.93</v>
          </cell>
        </row>
        <row r="264">
          <cell r="A264" t="str">
            <v>3.3.c</v>
          </cell>
          <cell r="C264" t="str">
            <v>Aos domingos e feriados</v>
          </cell>
          <cell r="D264" t="str">
            <v>hh</v>
          </cell>
          <cell r="G264">
            <v>161.67000000000002</v>
          </cell>
        </row>
        <row r="265">
          <cell r="B265" t="str">
            <v>COMPOSIÇÃO</v>
          </cell>
          <cell r="C265" t="str">
            <v>Aos domingos e feriados</v>
          </cell>
        </row>
        <row r="266">
          <cell r="B266" t="str">
            <v>UNIDADE</v>
          </cell>
          <cell r="C266" t="str">
            <v>hh</v>
          </cell>
        </row>
        <row r="267">
          <cell r="B267" t="str">
            <v>CÓDIGO</v>
          </cell>
          <cell r="C267" t="str">
            <v>3.3.c</v>
          </cell>
        </row>
        <row r="268">
          <cell r="B268" t="str">
            <v>AUTOR</v>
          </cell>
          <cell r="C268" t="str">
            <v>HÉLIO DELGÁDO</v>
          </cell>
        </row>
        <row r="269">
          <cell r="B269" t="str">
            <v>ULT ATUAL</v>
          </cell>
          <cell r="C269" t="str">
            <v>14/03/2016 (SEINFRA) E OUT/2016 (PREFEITURA) </v>
          </cell>
        </row>
        <row r="270">
          <cell r="B270" t="str">
            <v>TABELA</v>
          </cell>
          <cell r="C270" t="str">
            <v>SEINFRA V024.1 (DESONERADA)/PREFEITURA DE CANINDÉ  </v>
          </cell>
        </row>
        <row r="272">
          <cell r="B272" t="str">
            <v>Código</v>
          </cell>
          <cell r="C272" t="str">
            <v>Descrição</v>
          </cell>
          <cell r="D272" t="str">
            <v>Unidade</v>
          </cell>
          <cell r="E272" t="str">
            <v>Coeficiente</v>
          </cell>
          <cell r="F272" t="str">
            <v>Preço</v>
          </cell>
          <cell r="G272" t="str">
            <v>Total</v>
          </cell>
        </row>
        <row r="273">
          <cell r="B273" t="str">
            <v>MAO DE OBRA</v>
          </cell>
        </row>
        <row r="274">
          <cell r="B274" t="str">
            <v>I0042</v>
          </cell>
          <cell r="C274" t="str">
            <v>AUXILIAR DE ELETRICISTA</v>
          </cell>
          <cell r="D274" t="str">
            <v>H</v>
          </cell>
          <cell r="E274">
            <v>2.1</v>
          </cell>
          <cell r="F274">
            <v>5.6</v>
          </cell>
          <cell r="G274">
            <v>11.76</v>
          </cell>
        </row>
        <row r="275">
          <cell r="B275" t="str">
            <v>I2312</v>
          </cell>
          <cell r="C275" t="str">
            <v>ELETRICISTA</v>
          </cell>
          <cell r="D275" t="str">
            <v>H</v>
          </cell>
          <cell r="E275">
            <v>2.1</v>
          </cell>
          <cell r="F275">
            <v>7.2</v>
          </cell>
          <cell r="G275">
            <v>15.12</v>
          </cell>
        </row>
        <row r="276">
          <cell r="B276" t="str">
            <v>GRATIFICAÇÃO DE FUNÇÃO (ELETRICISTA MOTORISTA) DE 10% EM R$</v>
          </cell>
          <cell r="G276">
            <v>1.512</v>
          </cell>
        </row>
        <row r="277">
          <cell r="B277" t="str">
            <v>TOTAL MAO DE OBRA R$</v>
          </cell>
          <cell r="G277">
            <v>28.39</v>
          </cell>
        </row>
        <row r="278">
          <cell r="B278" t="str">
            <v>MATERIAIS</v>
          </cell>
        </row>
        <row r="281">
          <cell r="B281" t="str">
            <v>TOTAL MATERIAIS R$</v>
          </cell>
          <cell r="G281">
            <v>0</v>
          </cell>
        </row>
        <row r="282">
          <cell r="B282" t="str">
            <v>EQUIPAMENTOS (CUSTO HORÁRIO)</v>
          </cell>
        </row>
        <row r="283">
          <cell r="B283" t="str">
            <v>COMPOSIÇÃO PMC-001</v>
          </cell>
          <cell r="C283" t="str">
            <v>VEÍCULO COM UM CESTO AÉREO SIMPLES ISOLADO COM ALCANCE ATÉ 13 METROS E PORTA ESCADA, MONTADO SOBRE CAMINHÃO DE CARROCERIA (CHP)</v>
          </cell>
          <cell r="D283" t="str">
            <v>CHP</v>
          </cell>
          <cell r="E283">
            <v>1</v>
          </cell>
          <cell r="F283">
            <v>100.06</v>
          </cell>
          <cell r="G283">
            <v>100.06</v>
          </cell>
        </row>
        <row r="284">
          <cell r="B284" t="str">
            <v>TOTAL EQUIPAMENTOS (CUSTO HORÁRIO) R$</v>
          </cell>
          <cell r="G284">
            <v>100.06</v>
          </cell>
        </row>
        <row r="285">
          <cell r="B285" t="str">
            <v>SERVIÇOS</v>
          </cell>
        </row>
        <row r="289">
          <cell r="B289" t="str">
            <v>TOTAL SERVIÇOS R$</v>
          </cell>
          <cell r="G289">
            <v>0</v>
          </cell>
        </row>
        <row r="291">
          <cell r="F291" t="str">
            <v>TOTAL SIMPLES R$</v>
          </cell>
          <cell r="G291">
            <v>128.45</v>
          </cell>
        </row>
        <row r="292">
          <cell r="F292" t="str">
            <v>ENCARGOS SOCIAIS DE 117,01% R$</v>
          </cell>
          <cell r="G292">
            <v>33.22</v>
          </cell>
        </row>
        <row r="293">
          <cell r="F293" t="str">
            <v>BDI R$</v>
          </cell>
          <cell r="G293">
            <v>40.42</v>
          </cell>
        </row>
        <row r="294">
          <cell r="F294" t="str">
            <v>TOTAL GERAL C/ BDI R$</v>
          </cell>
          <cell r="G294">
            <v>202.09</v>
          </cell>
        </row>
        <row r="295">
          <cell r="F295" t="str">
            <v>TOTAL GERAL S/ BDI R$</v>
          </cell>
          <cell r="G295">
            <v>161.67000000000002</v>
          </cell>
        </row>
        <row r="297">
          <cell r="A297" t="str">
            <v>3.4.a</v>
          </cell>
          <cell r="C297" t="str">
            <v>Em dias úteis</v>
          </cell>
          <cell r="D297" t="str">
            <v>hh</v>
          </cell>
          <cell r="G297">
            <v>135.26000000000002</v>
          </cell>
        </row>
        <row r="298">
          <cell r="B298" t="str">
            <v>COMPOSIÇÃO</v>
          </cell>
          <cell r="C298" t="str">
            <v>Em dias úteis</v>
          </cell>
        </row>
        <row r="299">
          <cell r="B299" t="str">
            <v>UNIDADE</v>
          </cell>
          <cell r="C299" t="str">
            <v>hh</v>
          </cell>
        </row>
        <row r="300">
          <cell r="B300" t="str">
            <v>CÓDIGO</v>
          </cell>
          <cell r="C300" t="str">
            <v>3.4.a</v>
          </cell>
        </row>
        <row r="301">
          <cell r="B301" t="str">
            <v>AUTOR</v>
          </cell>
          <cell r="C301" t="str">
            <v>HÉLIO DELGÁDO</v>
          </cell>
        </row>
        <row r="302">
          <cell r="B302" t="str">
            <v>ULT ATUAL</v>
          </cell>
          <cell r="C302" t="str">
            <v>14/03/2016 (SEINFRA) E OUT/2016 (PREFEITURA) </v>
          </cell>
        </row>
        <row r="303">
          <cell r="B303" t="str">
            <v>TABELA</v>
          </cell>
          <cell r="C303" t="str">
            <v>SEINFRA V024.1 (DESONERADA)/PREFEITURA DE CANINDÉ  </v>
          </cell>
        </row>
        <row r="305">
          <cell r="B305" t="str">
            <v>Código</v>
          </cell>
          <cell r="C305" t="str">
            <v>Descrição</v>
          </cell>
          <cell r="D305" t="str">
            <v>Unidade</v>
          </cell>
          <cell r="E305" t="str">
            <v>Coeficiente</v>
          </cell>
          <cell r="F305" t="str">
            <v>Preço</v>
          </cell>
          <cell r="G305" t="str">
            <v>Total</v>
          </cell>
        </row>
        <row r="306">
          <cell r="B306" t="str">
            <v>MAO DE OBRA</v>
          </cell>
        </row>
        <row r="307">
          <cell r="B307" t="str">
            <v>I0042</v>
          </cell>
          <cell r="C307" t="str">
            <v>AUXILIAR DE ELETRICISTA</v>
          </cell>
          <cell r="D307" t="str">
            <v>H</v>
          </cell>
          <cell r="E307">
            <v>1.2</v>
          </cell>
          <cell r="F307">
            <v>5.6</v>
          </cell>
          <cell r="G307">
            <v>6.72</v>
          </cell>
        </row>
        <row r="308">
          <cell r="B308" t="str">
            <v>I2312</v>
          </cell>
          <cell r="C308" t="str">
            <v>ELETRICISTA</v>
          </cell>
          <cell r="D308" t="str">
            <v>H</v>
          </cell>
          <cell r="E308">
            <v>1.2</v>
          </cell>
          <cell r="F308">
            <v>7.2</v>
          </cell>
          <cell r="G308">
            <v>8.64</v>
          </cell>
        </row>
        <row r="309">
          <cell r="B309" t="str">
            <v>GRATIFICAÇÃO DE FUNÇÃO (ELETRICISTA MOTORISTA) DE 10% EM R$</v>
          </cell>
          <cell r="G309">
            <v>0.8640000000000001</v>
          </cell>
        </row>
        <row r="310">
          <cell r="B310" t="str">
            <v>TOTAL MAO DE OBRA R$</v>
          </cell>
          <cell r="G310">
            <v>16.22</v>
          </cell>
        </row>
        <row r="311">
          <cell r="B311" t="str">
            <v>MATERIAIS</v>
          </cell>
        </row>
        <row r="314">
          <cell r="B314" t="str">
            <v>TOTAL MATERIAIS R$</v>
          </cell>
          <cell r="G314">
            <v>0</v>
          </cell>
        </row>
        <row r="315">
          <cell r="B315" t="str">
            <v>EQUIPAMENTOS (CUSTO HORÁRIO)</v>
          </cell>
        </row>
        <row r="316">
          <cell r="B316" t="str">
            <v>COMPOSIÇÃO PMC-001</v>
          </cell>
          <cell r="C316" t="str">
            <v>VEÍCULO COM UM CESTO AÉREO SIMPLES ISOLADO COM ALCANCE ATÉ 13 METROS E PORTA ESCADA, MONTADO SOBRE CAMINHÃO DE CARROCERIA (CHP)</v>
          </cell>
          <cell r="D316" t="str">
            <v>CHP</v>
          </cell>
          <cell r="E316">
            <v>1</v>
          </cell>
          <cell r="F316">
            <v>100.06</v>
          </cell>
          <cell r="G316">
            <v>100.06</v>
          </cell>
        </row>
        <row r="317">
          <cell r="B317" t="str">
            <v>TOTAL EQUIPAMENTOS (CUSTO HORÁRIO) R$</v>
          </cell>
          <cell r="G317">
            <v>100.06</v>
          </cell>
        </row>
        <row r="318">
          <cell r="B318" t="str">
            <v>SERVIÇOS</v>
          </cell>
        </row>
        <row r="322">
          <cell r="B322" t="str">
            <v>TOTAL SERVIÇOS R$</v>
          </cell>
          <cell r="G322">
            <v>0</v>
          </cell>
        </row>
        <row r="324">
          <cell r="F324" t="str">
            <v>TOTAL SIMPLES R$</v>
          </cell>
          <cell r="G324">
            <v>116.28</v>
          </cell>
        </row>
        <row r="325">
          <cell r="F325" t="str">
            <v>ENCARGOS SOCIAIS DE 117,01% R$</v>
          </cell>
          <cell r="G325">
            <v>18.98</v>
          </cell>
        </row>
        <row r="326">
          <cell r="F326" t="str">
            <v>BDI R$</v>
          </cell>
          <cell r="G326">
            <v>33.82</v>
          </cell>
        </row>
        <row r="327">
          <cell r="F327" t="str">
            <v>TOTAL GERAL C/ BDI R$</v>
          </cell>
          <cell r="G327">
            <v>169.08</v>
          </cell>
        </row>
        <row r="328">
          <cell r="F328" t="str">
            <v>TOTAL GERAL S/ BDI R$</v>
          </cell>
          <cell r="G328">
            <v>135.26000000000002</v>
          </cell>
        </row>
        <row r="330">
          <cell r="A330" t="str">
            <v>3.4.b</v>
          </cell>
          <cell r="C330" t="str">
            <v>Aos sábados</v>
          </cell>
          <cell r="D330" t="str">
            <v>hh</v>
          </cell>
          <cell r="G330">
            <v>159.91</v>
          </cell>
        </row>
        <row r="331">
          <cell r="B331" t="str">
            <v>COMPOSIÇÃO</v>
          </cell>
          <cell r="C331" t="str">
            <v>Aos sábados</v>
          </cell>
        </row>
        <row r="332">
          <cell r="B332" t="str">
            <v>UNIDADE</v>
          </cell>
          <cell r="C332" t="str">
            <v>hh</v>
          </cell>
        </row>
        <row r="333">
          <cell r="B333" t="str">
            <v>CÓDIGO</v>
          </cell>
          <cell r="C333" t="str">
            <v>3.4.b</v>
          </cell>
        </row>
        <row r="334">
          <cell r="B334" t="str">
            <v>AUTOR</v>
          </cell>
          <cell r="C334" t="str">
            <v>HÉLIO DELGÁDO</v>
          </cell>
        </row>
        <row r="335">
          <cell r="B335" t="str">
            <v>ULT ATUAL</v>
          </cell>
          <cell r="C335" t="str">
            <v>14/03/2016 (SEINFRA) E OUT/2016 (PREFEITURA) </v>
          </cell>
        </row>
        <row r="336">
          <cell r="B336" t="str">
            <v>TABELA</v>
          </cell>
          <cell r="C336" t="str">
            <v>SEINFRA V024.1 (DESONERADA)/PREFEITURA DE CANINDÉ  </v>
          </cell>
        </row>
        <row r="338">
          <cell r="B338" t="str">
            <v>Código</v>
          </cell>
          <cell r="C338" t="str">
            <v>Descrição</v>
          </cell>
          <cell r="D338" t="str">
            <v>Unidade</v>
          </cell>
          <cell r="E338" t="str">
            <v>Coeficiente</v>
          </cell>
          <cell r="F338" t="str">
            <v>Preço</v>
          </cell>
          <cell r="G338" t="str">
            <v>Total</v>
          </cell>
        </row>
        <row r="339">
          <cell r="B339" t="str">
            <v>MAO DE OBRA</v>
          </cell>
        </row>
        <row r="340">
          <cell r="B340" t="str">
            <v>I0042</v>
          </cell>
          <cell r="C340" t="str">
            <v>AUXILIAR DE ELETRICISTA</v>
          </cell>
          <cell r="D340" t="str">
            <v>H</v>
          </cell>
          <cell r="E340">
            <v>2.04</v>
          </cell>
          <cell r="F340">
            <v>5.6</v>
          </cell>
          <cell r="G340">
            <v>11.42</v>
          </cell>
        </row>
        <row r="341">
          <cell r="B341" t="str">
            <v>I2312</v>
          </cell>
          <cell r="C341" t="str">
            <v>ELETRICISTA</v>
          </cell>
          <cell r="D341" t="str">
            <v>H</v>
          </cell>
          <cell r="E341">
            <v>2.04</v>
          </cell>
          <cell r="F341">
            <v>7.2</v>
          </cell>
          <cell r="G341">
            <v>14.69</v>
          </cell>
        </row>
        <row r="342">
          <cell r="B342" t="str">
            <v>GRATIFICAÇÃO DE FUNÇÃO (ELETRICISTA MOTORISTA) DE 10% EM R$</v>
          </cell>
          <cell r="G342">
            <v>1.469</v>
          </cell>
        </row>
        <row r="343">
          <cell r="B343" t="str">
            <v>TOTAL MAO DE OBRA R$</v>
          </cell>
          <cell r="G343">
            <v>27.58</v>
          </cell>
        </row>
        <row r="344">
          <cell r="B344" t="str">
            <v>MATERIAIS</v>
          </cell>
        </row>
        <row r="347">
          <cell r="B347" t="str">
            <v>TOTAL MATERIAIS R$</v>
          </cell>
          <cell r="G347">
            <v>0</v>
          </cell>
        </row>
        <row r="348">
          <cell r="B348" t="str">
            <v>EQUIPAMENTOS (CUSTO HORÁRIO)</v>
          </cell>
        </row>
        <row r="349">
          <cell r="B349" t="str">
            <v>COMPOSIÇÃO PMC-001</v>
          </cell>
          <cell r="C349" t="str">
            <v>VEÍCULO COM UM CESTO AÉREO SIMPLES ISOLADO COM ALCANCE ATÉ 13 METROS E PORTA ESCADA, MONTADO SOBRE CAMINHÃO DE CARROCERIA (CHP)</v>
          </cell>
          <cell r="D349" t="str">
            <v>CHP</v>
          </cell>
          <cell r="E349">
            <v>1</v>
          </cell>
          <cell r="F349">
            <v>100.06</v>
          </cell>
          <cell r="G349">
            <v>100.06</v>
          </cell>
        </row>
        <row r="350">
          <cell r="B350" t="str">
            <v>TOTAL EQUIPAMENTOS (CUSTO HORÁRIO) R$</v>
          </cell>
          <cell r="G350">
            <v>100.06</v>
          </cell>
        </row>
        <row r="351">
          <cell r="B351" t="str">
            <v>SERVIÇOS</v>
          </cell>
        </row>
        <row r="355">
          <cell r="B355" t="str">
            <v>TOTAL SERVIÇOS R$</v>
          </cell>
          <cell r="G355">
            <v>0</v>
          </cell>
        </row>
        <row r="357">
          <cell r="F357" t="str">
            <v>TOTAL SIMPLES R$</v>
          </cell>
          <cell r="G357">
            <v>127.64</v>
          </cell>
        </row>
        <row r="358">
          <cell r="F358" t="str">
            <v>ENCARGOS SOCIAIS DE 117,01% R$</v>
          </cell>
          <cell r="G358">
            <v>32.27</v>
          </cell>
        </row>
        <row r="359">
          <cell r="F359" t="str">
            <v>BDI R$</v>
          </cell>
          <cell r="G359">
            <v>39.98</v>
          </cell>
        </row>
        <row r="360">
          <cell r="F360" t="str">
            <v>TOTAL GERAL C/ BDI R$</v>
          </cell>
          <cell r="G360">
            <v>199.89</v>
          </cell>
        </row>
        <row r="361">
          <cell r="F361" t="str">
            <v>TOTAL GERAL S/ BDI R$</v>
          </cell>
          <cell r="G361">
            <v>159.91</v>
          </cell>
        </row>
        <row r="363">
          <cell r="A363" t="str">
            <v>3.4.c</v>
          </cell>
          <cell r="C363" t="str">
            <v>Aos domingos e feriados</v>
          </cell>
          <cell r="D363" t="str">
            <v>hh</v>
          </cell>
          <cell r="G363">
            <v>173.97</v>
          </cell>
        </row>
        <row r="364">
          <cell r="B364" t="str">
            <v>COMPOSIÇÃO</v>
          </cell>
          <cell r="C364" t="str">
            <v>Aos domingos e feriados</v>
          </cell>
        </row>
        <row r="365">
          <cell r="B365" t="str">
            <v>UNIDADE</v>
          </cell>
          <cell r="C365" t="str">
            <v>hh</v>
          </cell>
        </row>
        <row r="366">
          <cell r="B366" t="str">
            <v>CÓDIGO</v>
          </cell>
          <cell r="C366" t="str">
            <v>3.4.c</v>
          </cell>
        </row>
        <row r="367">
          <cell r="B367" t="str">
            <v>AUTOR</v>
          </cell>
          <cell r="C367" t="str">
            <v>HÉLIO DELGÁDO</v>
          </cell>
        </row>
        <row r="368">
          <cell r="B368" t="str">
            <v>ULT ATUAL</v>
          </cell>
          <cell r="C368" t="str">
            <v>14/03/2016 (SEINFRA) E OUT/2016 (PREFEITURA) </v>
          </cell>
        </row>
        <row r="369">
          <cell r="B369" t="str">
            <v>TABELA</v>
          </cell>
          <cell r="C369" t="str">
            <v>SEINFRA V024.1 (DESONERADA)/PREFEITURA DE CANINDÉ  </v>
          </cell>
        </row>
        <row r="371">
          <cell r="B371" t="str">
            <v>Código</v>
          </cell>
          <cell r="C371" t="str">
            <v>Descrição</v>
          </cell>
          <cell r="D371" t="str">
            <v>Unidade</v>
          </cell>
          <cell r="E371" t="str">
            <v>Coeficiente</v>
          </cell>
          <cell r="F371" t="str">
            <v>Preço</v>
          </cell>
          <cell r="G371" t="str">
            <v>Total</v>
          </cell>
        </row>
        <row r="372">
          <cell r="B372" t="str">
            <v>MAO DE OBRA</v>
          </cell>
        </row>
        <row r="373">
          <cell r="B373" t="str">
            <v>I0042</v>
          </cell>
          <cell r="C373" t="str">
            <v>AUXILIAR DE ELETRICISTA</v>
          </cell>
          <cell r="D373" t="str">
            <v>H</v>
          </cell>
          <cell r="E373">
            <v>2.52</v>
          </cell>
          <cell r="F373">
            <v>5.6</v>
          </cell>
          <cell r="G373">
            <v>14.11</v>
          </cell>
        </row>
        <row r="374">
          <cell r="B374" t="str">
            <v>I2312</v>
          </cell>
          <cell r="C374" t="str">
            <v>ELETRICISTA</v>
          </cell>
          <cell r="D374" t="str">
            <v>H</v>
          </cell>
          <cell r="E374">
            <v>2.52</v>
          </cell>
          <cell r="F374">
            <v>7.2</v>
          </cell>
          <cell r="G374">
            <v>18.14</v>
          </cell>
        </row>
        <row r="375">
          <cell r="B375" t="str">
            <v>GRATIFICAÇÃO DE FUNÇÃO (ELETRICISTA MOTORISTA) DE 10% EM R$</v>
          </cell>
          <cell r="G375">
            <v>1.814</v>
          </cell>
        </row>
        <row r="376">
          <cell r="B376" t="str">
            <v>TOTAL MAO DE OBRA R$</v>
          </cell>
          <cell r="G376">
            <v>34.06</v>
          </cell>
        </row>
        <row r="377">
          <cell r="B377" t="str">
            <v>MATERIAIS</v>
          </cell>
        </row>
        <row r="380">
          <cell r="B380" t="str">
            <v>TOTAL MATERIAIS R$</v>
          </cell>
          <cell r="G380">
            <v>0</v>
          </cell>
        </row>
        <row r="381">
          <cell r="B381" t="str">
            <v>EQUIPAMENTOS (CUSTO HORÁRIO)</v>
          </cell>
        </row>
        <row r="382">
          <cell r="B382" t="str">
            <v>COMPOSIÇÃO PMC-001</v>
          </cell>
          <cell r="C382" t="str">
            <v>VEÍCULO COM UM CESTO AÉREO SIMPLES ISOLADO COM ALCANCE ATÉ 13 METROS E PORTA ESCADA, MONTADO SOBRE CAMINHÃO DE CARROCERIA (CHP)</v>
          </cell>
          <cell r="D382" t="str">
            <v>CHP</v>
          </cell>
          <cell r="E382">
            <v>1</v>
          </cell>
          <cell r="F382">
            <v>100.06</v>
          </cell>
          <cell r="G382">
            <v>100.06</v>
          </cell>
        </row>
        <row r="383">
          <cell r="B383" t="str">
            <v>TOTAL EQUIPAMENTOS (CUSTO HORÁRIO) R$</v>
          </cell>
          <cell r="G383">
            <v>100.06</v>
          </cell>
        </row>
        <row r="384">
          <cell r="B384" t="str">
            <v>SERVIÇOS</v>
          </cell>
        </row>
        <row r="388">
          <cell r="B388" t="str">
            <v>TOTAL SERVIÇOS R$</v>
          </cell>
          <cell r="G388">
            <v>0</v>
          </cell>
        </row>
        <row r="390">
          <cell r="F390" t="str">
            <v>TOTAL SIMPLES R$</v>
          </cell>
          <cell r="G390">
            <v>134.12</v>
          </cell>
        </row>
        <row r="391">
          <cell r="F391" t="str">
            <v>ENCARGOS SOCIAIS DE 117,01% R$</v>
          </cell>
          <cell r="G391">
            <v>39.85</v>
          </cell>
        </row>
        <row r="392">
          <cell r="F392" t="str">
            <v>BDI R$</v>
          </cell>
          <cell r="G392">
            <v>43.49</v>
          </cell>
        </row>
        <row r="393">
          <cell r="F393" t="str">
            <v>TOTAL GERAL C/ BDI R$</v>
          </cell>
          <cell r="G393">
            <v>217.46</v>
          </cell>
        </row>
        <row r="394">
          <cell r="F394" t="str">
            <v>TOTAL GERAL S/ BDI R$</v>
          </cell>
          <cell r="G394">
            <v>173.97</v>
          </cell>
        </row>
        <row r="396">
          <cell r="A396" t="str">
            <v>3.5.a</v>
          </cell>
          <cell r="C396" t="str">
            <v>braço de 1500mm (incluindo ferragens)</v>
          </cell>
          <cell r="D396" t="str">
            <v>un</v>
          </cell>
          <cell r="G396">
            <v>125.77999999999999</v>
          </cell>
        </row>
        <row r="397">
          <cell r="B397" t="str">
            <v>COMPOSIÇÃO</v>
          </cell>
          <cell r="C397" t="str">
            <v>braço de 1500mm (incluindo ferragens)</v>
          </cell>
        </row>
        <row r="398">
          <cell r="B398" t="str">
            <v>UNIDADE</v>
          </cell>
          <cell r="C398" t="str">
            <v>un</v>
          </cell>
        </row>
        <row r="399">
          <cell r="B399" t="str">
            <v>CÓDIGO</v>
          </cell>
          <cell r="C399" t="str">
            <v>3.5.a</v>
          </cell>
        </row>
        <row r="400">
          <cell r="B400" t="str">
            <v>AUTOR</v>
          </cell>
          <cell r="C400" t="str">
            <v>HÉLIO DELGÁDO</v>
          </cell>
        </row>
        <row r="401">
          <cell r="B401" t="str">
            <v>ULT ATUAL</v>
          </cell>
          <cell r="C401" t="str">
            <v>14/03/2016 (SEINFRA) E OUT/2016 (PREFEITURA) </v>
          </cell>
        </row>
        <row r="402">
          <cell r="B402" t="str">
            <v>TABELA</v>
          </cell>
          <cell r="C402" t="str">
            <v>SEINFRA V024.1 (DESONERADA)/PREFEITURA DE CANINDÉ  </v>
          </cell>
        </row>
        <row r="404">
          <cell r="B404" t="str">
            <v>Código</v>
          </cell>
          <cell r="C404" t="str">
            <v>Descrição</v>
          </cell>
          <cell r="D404" t="str">
            <v>Unidade</v>
          </cell>
          <cell r="E404" t="str">
            <v>Coeficiente</v>
          </cell>
          <cell r="F404" t="str">
            <v>Preço</v>
          </cell>
          <cell r="G404" t="str">
            <v>Total</v>
          </cell>
        </row>
        <row r="405">
          <cell r="B405" t="str">
            <v>MAO DE OBRA</v>
          </cell>
        </row>
        <row r="406">
          <cell r="B406" t="str">
            <v>I0042</v>
          </cell>
          <cell r="C406" t="str">
            <v>AUXILIAR DE ELETRICISTA</v>
          </cell>
          <cell r="D406" t="str">
            <v>H</v>
          </cell>
          <cell r="E406">
            <v>0.35</v>
          </cell>
          <cell r="F406">
            <v>5.6</v>
          </cell>
          <cell r="G406">
            <v>1.96</v>
          </cell>
        </row>
        <row r="407">
          <cell r="B407" t="str">
            <v>I2312</v>
          </cell>
          <cell r="C407" t="str">
            <v>ELETRICISTA</v>
          </cell>
          <cell r="D407" t="str">
            <v>H</v>
          </cell>
          <cell r="E407">
            <v>0.35</v>
          </cell>
          <cell r="F407">
            <v>7.2</v>
          </cell>
          <cell r="G407">
            <v>2.52</v>
          </cell>
        </row>
        <row r="408">
          <cell r="B408" t="str">
            <v>GRATIFICAÇÃO DE FUNÇÃO (ELETRICISTA MOTORISTA) DE 10% EM R$</v>
          </cell>
          <cell r="G408">
            <v>0.252</v>
          </cell>
        </row>
        <row r="409">
          <cell r="B409" t="str">
            <v>TOTAL MAO DE OBRA R$</v>
          </cell>
          <cell r="G409">
            <v>4.73</v>
          </cell>
        </row>
        <row r="410">
          <cell r="B410" t="str">
            <v>MATERIAIS</v>
          </cell>
        </row>
        <row r="411">
          <cell r="B411" t="str">
            <v>I8070</v>
          </cell>
          <cell r="C411" t="str">
            <v>ARRUELA QUADRADA 50 x 3mm COM FURO DE 15mm</v>
          </cell>
          <cell r="D411" t="str">
            <v>UN</v>
          </cell>
          <cell r="E411">
            <v>4</v>
          </cell>
          <cell r="F411">
            <v>0.72</v>
          </cell>
          <cell r="G411">
            <v>2.88</v>
          </cell>
        </row>
        <row r="412">
          <cell r="B412" t="str">
            <v>I8071</v>
          </cell>
          <cell r="C412" t="str">
            <v>ARRUELA REDONDA 32 x 3mm COM FURO DE 18mm</v>
          </cell>
          <cell r="D412" t="str">
            <v>UN</v>
          </cell>
          <cell r="E412">
            <v>4</v>
          </cell>
          <cell r="F412">
            <v>0.49</v>
          </cell>
          <cell r="G412">
            <v>1.96</v>
          </cell>
        </row>
        <row r="413">
          <cell r="B413" t="str">
            <v>INSUMO PMC-0004</v>
          </cell>
          <cell r="C413" t="str">
            <v>BRAÇO PARA ILUMINAÇÃO PÚBLICA 1500MM</v>
          </cell>
          <cell r="D413" t="str">
            <v>UN</v>
          </cell>
          <cell r="E413">
            <v>1</v>
          </cell>
          <cell r="F413">
            <v>62.1</v>
          </cell>
          <cell r="G413">
            <v>62.1</v>
          </cell>
        </row>
        <row r="414">
          <cell r="B414" t="str">
            <v>I8079</v>
          </cell>
          <cell r="C414" t="str">
            <v>PARAFUSO CABEÇA QUADRADA M16 x 2 C-350, R-220</v>
          </cell>
          <cell r="D414" t="str">
            <v>UN</v>
          </cell>
          <cell r="E414">
            <v>2</v>
          </cell>
          <cell r="F414">
            <v>6.78</v>
          </cell>
          <cell r="G414">
            <v>13.56</v>
          </cell>
        </row>
        <row r="417">
          <cell r="B417" t="str">
            <v>TOTAL MATERIAIS R$</v>
          </cell>
          <cell r="G417">
            <v>80.5</v>
          </cell>
        </row>
        <row r="418">
          <cell r="B418" t="str">
            <v>EQUIPAMENTOS (CUSTO HORÁRIO)</v>
          </cell>
        </row>
        <row r="419">
          <cell r="B419" t="str">
            <v>COMPOSIÇÃO PMC-001</v>
          </cell>
          <cell r="C419" t="str">
            <v>VEÍCULO COM UM CESTO AÉREO SIMPLES ISOLADO COM ALCANCE ATÉ 13 METROS E PORTA ESCADA, MONTADO SOBRE CAMINHÃO DE CARROCERIA (CHP)</v>
          </cell>
          <cell r="D419" t="str">
            <v>CHP</v>
          </cell>
          <cell r="E419">
            <v>0.35</v>
          </cell>
          <cell r="F419">
            <v>100.06</v>
          </cell>
          <cell r="G419">
            <v>35.02</v>
          </cell>
        </row>
        <row r="420">
          <cell r="B420" t="str">
            <v>TOTAL EQUIPAMENTOS (CUSTO HORÁRIO) R$</v>
          </cell>
          <cell r="G420">
            <v>35.02</v>
          </cell>
        </row>
        <row r="421">
          <cell r="B421" t="str">
            <v>SERVIÇOS</v>
          </cell>
        </row>
        <row r="425">
          <cell r="B425" t="str">
            <v>TOTAL SERVIÇOS R$</v>
          </cell>
          <cell r="G425">
            <v>0</v>
          </cell>
        </row>
        <row r="427">
          <cell r="F427" t="str">
            <v>TOTAL SIMPLES R$</v>
          </cell>
          <cell r="G427">
            <v>120.25</v>
          </cell>
        </row>
        <row r="428">
          <cell r="F428" t="str">
            <v>ENCARGOS SOCIAIS DE 117,01% R$</v>
          </cell>
          <cell r="G428">
            <v>5.53</v>
          </cell>
        </row>
        <row r="429">
          <cell r="F429" t="str">
            <v>BDI R$</v>
          </cell>
          <cell r="G429">
            <v>31.45</v>
          </cell>
        </row>
        <row r="430">
          <cell r="F430" t="str">
            <v>TOTAL GERAL C/ BDI R$</v>
          </cell>
          <cell r="G430">
            <v>157.23</v>
          </cell>
        </row>
        <row r="431">
          <cell r="F431" t="str">
            <v>TOTAL GERAL S/ BDI R$</v>
          </cell>
          <cell r="G431">
            <v>125.77999999999999</v>
          </cell>
        </row>
        <row r="433">
          <cell r="A433" t="str">
            <v>3.5.b</v>
          </cell>
          <cell r="C433" t="str">
            <v>braço de 2000mm (incluindo ferragens)</v>
          </cell>
          <cell r="D433" t="str">
            <v>un</v>
          </cell>
          <cell r="G433">
            <v>182.57</v>
          </cell>
        </row>
        <row r="434">
          <cell r="B434" t="str">
            <v>COMPOSIÇÃO</v>
          </cell>
          <cell r="C434" t="str">
            <v>braço de 2000mm (incluindo ferragens)</v>
          </cell>
        </row>
        <row r="435">
          <cell r="B435" t="str">
            <v>UNIDADE</v>
          </cell>
          <cell r="C435" t="str">
            <v>un</v>
          </cell>
        </row>
        <row r="436">
          <cell r="B436" t="str">
            <v>CÓDIGO</v>
          </cell>
          <cell r="C436" t="str">
            <v>3.5.b</v>
          </cell>
        </row>
        <row r="437">
          <cell r="B437" t="str">
            <v>AUTOR</v>
          </cell>
          <cell r="C437" t="str">
            <v>HÉLIO DELGÁDO</v>
          </cell>
        </row>
        <row r="438">
          <cell r="B438" t="str">
            <v>ULT ATUAL</v>
          </cell>
          <cell r="C438" t="str">
            <v>14/03/2016 (SEINFRA) E OUT/2016 (PREFEITURA) </v>
          </cell>
        </row>
        <row r="439">
          <cell r="B439" t="str">
            <v>TABELA</v>
          </cell>
          <cell r="C439" t="str">
            <v>SEINFRA V024.1 (DESONERADA)/PREFEITURA DE CANINDÉ  </v>
          </cell>
        </row>
        <row r="441">
          <cell r="B441" t="str">
            <v>Código</v>
          </cell>
          <cell r="C441" t="str">
            <v>Descrição</v>
          </cell>
          <cell r="D441" t="str">
            <v>Unidade</v>
          </cell>
          <cell r="E441" t="str">
            <v>Coeficiente</v>
          </cell>
          <cell r="F441" t="str">
            <v>Preço</v>
          </cell>
          <cell r="G441" t="str">
            <v>Total</v>
          </cell>
        </row>
        <row r="442">
          <cell r="B442" t="str">
            <v>MAO DE OBRA</v>
          </cell>
        </row>
        <row r="443">
          <cell r="B443" t="str">
            <v>I0042</v>
          </cell>
          <cell r="C443" t="str">
            <v>AUXILIAR DE ELETRICISTA</v>
          </cell>
          <cell r="D443" t="str">
            <v>H</v>
          </cell>
          <cell r="E443">
            <v>0.6</v>
          </cell>
          <cell r="F443">
            <v>5.6</v>
          </cell>
          <cell r="G443">
            <v>3.36</v>
          </cell>
        </row>
        <row r="444">
          <cell r="B444" t="str">
            <v>I2312</v>
          </cell>
          <cell r="C444" t="str">
            <v>ELETRICISTA</v>
          </cell>
          <cell r="D444" t="str">
            <v>H</v>
          </cell>
          <cell r="E444">
            <v>0.6</v>
          </cell>
          <cell r="F444">
            <v>7.2</v>
          </cell>
          <cell r="G444">
            <v>4.32</v>
          </cell>
        </row>
        <row r="445">
          <cell r="B445" t="str">
            <v>GRATIFICAÇÃO DE FUNÇÃO (ELETRICISTA MOTORISTA) DE 10% EM R$</v>
          </cell>
          <cell r="G445">
            <v>0.43200000000000005</v>
          </cell>
        </row>
        <row r="446">
          <cell r="B446" t="str">
            <v>TOTAL MAO DE OBRA R$</v>
          </cell>
          <cell r="G446">
            <v>8.11</v>
          </cell>
        </row>
        <row r="447">
          <cell r="B447" t="str">
            <v>MATERIAIS</v>
          </cell>
        </row>
        <row r="448">
          <cell r="B448" t="str">
            <v>I8070</v>
          </cell>
          <cell r="C448" t="str">
            <v>ARRUELA QUADRADA 50 x 3mm COM FURO DE 15mm</v>
          </cell>
          <cell r="D448" t="str">
            <v>UN</v>
          </cell>
          <cell r="E448">
            <v>4</v>
          </cell>
          <cell r="F448">
            <v>0.72</v>
          </cell>
          <cell r="G448">
            <v>2.88</v>
          </cell>
        </row>
        <row r="449">
          <cell r="B449" t="str">
            <v>I8071</v>
          </cell>
          <cell r="C449" t="str">
            <v>ARRUELA REDONDA 32 x 3mm COM FURO DE 18mm</v>
          </cell>
          <cell r="D449" t="str">
            <v>UN</v>
          </cell>
          <cell r="E449">
            <v>4</v>
          </cell>
          <cell r="F449">
            <v>0.49</v>
          </cell>
          <cell r="G449">
            <v>1.96</v>
          </cell>
        </row>
        <row r="450">
          <cell r="B450" t="str">
            <v>INSUMO PMC-0005</v>
          </cell>
          <cell r="C450" t="str">
            <v>BRAÇO PARA ILUMINAÇÃO PÚBLICA 2000MM</v>
          </cell>
          <cell r="D450" t="str">
            <v>UN</v>
          </cell>
          <cell r="E450">
            <v>1</v>
          </cell>
          <cell r="F450">
            <v>86.53</v>
          </cell>
          <cell r="G450">
            <v>86.53</v>
          </cell>
        </row>
        <row r="451">
          <cell r="B451" t="str">
            <v>I8079</v>
          </cell>
          <cell r="C451" t="str">
            <v>PARAFUSO CABEÇA QUADRADA M16 x 2 C-350, R-220</v>
          </cell>
          <cell r="D451" t="str">
            <v>UN</v>
          </cell>
          <cell r="E451">
            <v>2</v>
          </cell>
          <cell r="F451">
            <v>6.78</v>
          </cell>
          <cell r="G451">
            <v>13.56</v>
          </cell>
        </row>
        <row r="454">
          <cell r="B454" t="str">
            <v>TOTAL MATERIAIS R$</v>
          </cell>
          <cell r="G454">
            <v>104.93</v>
          </cell>
        </row>
        <row r="455">
          <cell r="B455" t="str">
            <v>EQUIPAMENTOS (CUSTO HORÁRIO)</v>
          </cell>
        </row>
        <row r="456">
          <cell r="B456" t="str">
            <v>COMPOSIÇÃO PMC-001</v>
          </cell>
          <cell r="C456" t="str">
            <v>VEÍCULO COM UM CESTO AÉREO SIMPLES ISOLADO COM ALCANCE ATÉ 13 METROS E PORTA ESCADA, MONTADO SOBRE CAMINHÃO DE CARROCERIA (CHP)</v>
          </cell>
          <cell r="D456" t="str">
            <v>CHP</v>
          </cell>
          <cell r="E456">
            <v>0.6</v>
          </cell>
          <cell r="F456">
            <v>100.06</v>
          </cell>
          <cell r="G456">
            <v>60.04</v>
          </cell>
        </row>
        <row r="457">
          <cell r="B457" t="str">
            <v>TOTAL EQUIPAMENTOS (CUSTO HORÁRIO) R$</v>
          </cell>
          <cell r="G457">
            <v>60.04</v>
          </cell>
        </row>
        <row r="458">
          <cell r="B458" t="str">
            <v>SERVIÇOS</v>
          </cell>
        </row>
        <row r="462">
          <cell r="B462" t="str">
            <v>TOTAL SERVIÇOS R$</v>
          </cell>
          <cell r="G462">
            <v>0</v>
          </cell>
        </row>
        <row r="464">
          <cell r="F464" t="str">
            <v>TOTAL SIMPLES R$</v>
          </cell>
          <cell r="G464">
            <v>173.08</v>
          </cell>
        </row>
        <row r="465">
          <cell r="F465" t="str">
            <v>ENCARGOS SOCIAIS DE 117,01% R$</v>
          </cell>
          <cell r="G465">
            <v>9.49</v>
          </cell>
        </row>
        <row r="466">
          <cell r="F466" t="str">
            <v>BDI R$</v>
          </cell>
          <cell r="G466">
            <v>45.64</v>
          </cell>
        </row>
        <row r="467">
          <cell r="F467" t="str">
            <v>TOTAL GERAL C/ BDI R$</v>
          </cell>
          <cell r="G467">
            <v>228.21</v>
          </cell>
        </row>
        <row r="468">
          <cell r="F468" t="str">
            <v>TOTAL GERAL S/ BDI R$</v>
          </cell>
          <cell r="G468">
            <v>182.57</v>
          </cell>
        </row>
        <row r="470">
          <cell r="A470" t="str">
            <v>3.5.c</v>
          </cell>
          <cell r="C470" t="str">
            <v>braço de 3000mm (incluindo ferragens)</v>
          </cell>
          <cell r="D470" t="str">
            <v>un</v>
          </cell>
          <cell r="G470">
            <v>264.64</v>
          </cell>
        </row>
        <row r="471">
          <cell r="B471" t="str">
            <v>COMPOSIÇÃO</v>
          </cell>
          <cell r="C471" t="str">
            <v>braço de 3000mm (incluindo ferragens)</v>
          </cell>
        </row>
        <row r="472">
          <cell r="B472" t="str">
            <v>UNIDADE</v>
          </cell>
          <cell r="C472" t="str">
            <v>un</v>
          </cell>
        </row>
        <row r="473">
          <cell r="B473" t="str">
            <v>CÓDIGO</v>
          </cell>
          <cell r="C473" t="str">
            <v>3.5.c</v>
          </cell>
        </row>
        <row r="474">
          <cell r="B474" t="str">
            <v>AUTOR</v>
          </cell>
          <cell r="C474" t="str">
            <v>HÉLIO DELGÁDO</v>
          </cell>
        </row>
        <row r="475">
          <cell r="B475" t="str">
            <v>ULT ATUAL</v>
          </cell>
          <cell r="C475" t="str">
            <v>14/03/2016 (SEINFRA) E OUT/2016 (PREFEITURA) </v>
          </cell>
        </row>
        <row r="476">
          <cell r="B476" t="str">
            <v>TABELA</v>
          </cell>
          <cell r="C476" t="str">
            <v>SEINFRA V024.1 (DESONERADA)/PREFEITURA DE CANINDÉ  </v>
          </cell>
        </row>
        <row r="478">
          <cell r="B478" t="str">
            <v>Código</v>
          </cell>
          <cell r="C478" t="str">
            <v>Descrição</v>
          </cell>
          <cell r="D478" t="str">
            <v>Unidade</v>
          </cell>
          <cell r="E478" t="str">
            <v>Coeficiente</v>
          </cell>
          <cell r="F478" t="str">
            <v>Preço</v>
          </cell>
          <cell r="G478" t="str">
            <v>Total</v>
          </cell>
        </row>
        <row r="479">
          <cell r="B479" t="str">
            <v>MAO DE OBRA</v>
          </cell>
        </row>
        <row r="480">
          <cell r="B480" t="str">
            <v>I0042</v>
          </cell>
          <cell r="C480" t="str">
            <v>AUXILIAR DE ELETRICISTA</v>
          </cell>
          <cell r="D480" t="str">
            <v>H</v>
          </cell>
          <cell r="E480">
            <v>0.7</v>
          </cell>
          <cell r="F480">
            <v>5.6</v>
          </cell>
          <cell r="G480">
            <v>3.92</v>
          </cell>
        </row>
        <row r="481">
          <cell r="B481" t="str">
            <v>I2312</v>
          </cell>
          <cell r="C481" t="str">
            <v>ELETRICISTA</v>
          </cell>
          <cell r="D481" t="str">
            <v>H</v>
          </cell>
          <cell r="E481">
            <v>0.7</v>
          </cell>
          <cell r="F481">
            <v>7.2</v>
          </cell>
          <cell r="G481">
            <v>5.04</v>
          </cell>
        </row>
        <row r="482">
          <cell r="B482" t="str">
            <v>GRATIFICAÇÃO DE FUNÇÃO (ELETRICISTA MOTORISTA) DE 10% EM R$</v>
          </cell>
          <cell r="G482">
            <v>0.504</v>
          </cell>
        </row>
        <row r="483">
          <cell r="B483" t="str">
            <v>TOTAL MAO DE OBRA R$</v>
          </cell>
          <cell r="G483">
            <v>9.46</v>
          </cell>
        </row>
        <row r="484">
          <cell r="B484" t="str">
            <v>MATERIAIS</v>
          </cell>
        </row>
        <row r="485">
          <cell r="B485" t="str">
            <v>I8070</v>
          </cell>
          <cell r="C485" t="str">
            <v>ARRUELA QUADRADA 50 x 3mm COM FURO DE 15mm</v>
          </cell>
          <cell r="D485" t="str">
            <v>UN</v>
          </cell>
          <cell r="E485">
            <v>4</v>
          </cell>
          <cell r="F485">
            <v>0.72</v>
          </cell>
          <cell r="G485">
            <v>2.88</v>
          </cell>
        </row>
        <row r="486">
          <cell r="B486" t="str">
            <v>I8071</v>
          </cell>
          <cell r="C486" t="str">
            <v>ARRUELA REDONDA 32 x 3mm COM FURO DE 18mm</v>
          </cell>
          <cell r="D486" t="str">
            <v>UN</v>
          </cell>
          <cell r="E486">
            <v>4</v>
          </cell>
          <cell r="F486">
            <v>0.49</v>
          </cell>
          <cell r="G486">
            <v>1.96</v>
          </cell>
        </row>
        <row r="487">
          <cell r="B487" t="str">
            <v>INSUMO PMC-0006</v>
          </cell>
          <cell r="C487" t="str">
            <v>BRAÇO PARA ILUMINAÇÃO PÚBLICA 3000MM</v>
          </cell>
          <cell r="D487" t="str">
            <v>UN</v>
          </cell>
          <cell r="E487">
            <v>1</v>
          </cell>
          <cell r="F487">
            <v>155.67</v>
          </cell>
          <cell r="G487">
            <v>155.67</v>
          </cell>
        </row>
        <row r="488">
          <cell r="B488" t="str">
            <v>I8079</v>
          </cell>
          <cell r="C488" t="str">
            <v>PARAFUSO CABEÇA QUADRADA M16 x 2 C-350, R-220</v>
          </cell>
          <cell r="D488" t="str">
            <v>UN</v>
          </cell>
          <cell r="E488">
            <v>2</v>
          </cell>
          <cell r="F488">
            <v>6.78</v>
          </cell>
          <cell r="G488">
            <v>13.56</v>
          </cell>
        </row>
        <row r="491">
          <cell r="B491" t="str">
            <v>TOTAL MATERIAIS R$</v>
          </cell>
          <cell r="G491">
            <v>174.07</v>
          </cell>
        </row>
        <row r="492">
          <cell r="B492" t="str">
            <v>EQUIPAMENTOS (CUSTO HORÁRIO)</v>
          </cell>
        </row>
        <row r="493">
          <cell r="B493" t="str">
            <v>COMPOSIÇÃO PMC-001</v>
          </cell>
          <cell r="C493" t="str">
            <v>VEÍCULO COM UM CESTO AÉREO SIMPLES ISOLADO COM ALCANCE ATÉ 13 METROS E PORTA ESCADA, MONTADO SOBRE CAMINHÃO DE CARROCERIA (CHP)</v>
          </cell>
          <cell r="D493" t="str">
            <v>CHP</v>
          </cell>
          <cell r="E493">
            <v>0.7</v>
          </cell>
          <cell r="F493">
            <v>100.06</v>
          </cell>
          <cell r="G493">
            <v>70.04</v>
          </cell>
        </row>
        <row r="494">
          <cell r="B494" t="str">
            <v>TOTAL EQUIPAMENTOS (CUSTO HORÁRIO) R$</v>
          </cell>
          <cell r="G494">
            <v>70.04</v>
          </cell>
        </row>
        <row r="495">
          <cell r="B495" t="str">
            <v>SERVIÇOS</v>
          </cell>
        </row>
        <row r="499">
          <cell r="B499" t="str">
            <v>TOTAL SERVIÇOS R$</v>
          </cell>
          <cell r="G499">
            <v>0</v>
          </cell>
        </row>
        <row r="501">
          <cell r="F501" t="str">
            <v>TOTAL SIMPLES R$</v>
          </cell>
          <cell r="G501">
            <v>253.57</v>
          </cell>
        </row>
        <row r="502">
          <cell r="F502" t="str">
            <v>ENCARGOS SOCIAIS DE 117,01% R$</v>
          </cell>
          <cell r="G502">
            <v>11.07</v>
          </cell>
        </row>
        <row r="503">
          <cell r="F503" t="str">
            <v>BDI R$</v>
          </cell>
          <cell r="G503">
            <v>66.16</v>
          </cell>
        </row>
        <row r="504">
          <cell r="F504" t="str">
            <v>TOTAL GERAL C/ BDI R$</v>
          </cell>
          <cell r="G504">
            <v>330.8</v>
          </cell>
        </row>
        <row r="505">
          <cell r="F505" t="str">
            <v>TOTAL GERAL S/ BDI R$</v>
          </cell>
          <cell r="G505">
            <v>264.64</v>
          </cell>
        </row>
        <row r="507">
          <cell r="A507" t="str">
            <v>3.6.a</v>
          </cell>
          <cell r="C507" t="str">
            <v>Contator termomagnático tripolar, AC 3, até 12A</v>
          </cell>
          <cell r="D507" t="str">
            <v>un</v>
          </cell>
          <cell r="G507">
            <v>174.74</v>
          </cell>
        </row>
        <row r="508">
          <cell r="B508" t="str">
            <v>COMPOSIÇÃO</v>
          </cell>
          <cell r="C508" t="str">
            <v>Contator termomagnático tripolar, AC 3, até 12A</v>
          </cell>
        </row>
        <row r="509">
          <cell r="B509" t="str">
            <v>UNIDADE</v>
          </cell>
          <cell r="C509" t="str">
            <v>un</v>
          </cell>
        </row>
        <row r="510">
          <cell r="B510" t="str">
            <v>CÓDIGO</v>
          </cell>
          <cell r="C510" t="str">
            <v>3.6.a</v>
          </cell>
        </row>
        <row r="511">
          <cell r="B511" t="str">
            <v>AUTOR</v>
          </cell>
          <cell r="C511" t="str">
            <v>HÉLIO DELGÁDO</v>
          </cell>
        </row>
        <row r="512">
          <cell r="B512" t="str">
            <v>ULT ATUAL</v>
          </cell>
          <cell r="C512" t="str">
            <v>08/03/2016 (SEINFRA), 14/11/2016 (SINAPI) E OUT/2016 (PREFEITURA)</v>
          </cell>
        </row>
        <row r="513">
          <cell r="B513" t="str">
            <v>TABELA</v>
          </cell>
          <cell r="C513" t="str">
            <v>SEINFRA V024.1 (DESONERADA)/SINAPI OUT/16 (DESONERADA)/PREFEITURA DE CANINDÉ</v>
          </cell>
        </row>
        <row r="515">
          <cell r="B515" t="str">
            <v>Código</v>
          </cell>
          <cell r="C515" t="str">
            <v>Descrição</v>
          </cell>
          <cell r="D515" t="str">
            <v>Unidade</v>
          </cell>
          <cell r="E515" t="str">
            <v>Coeficiente</v>
          </cell>
          <cell r="F515" t="str">
            <v>Preço</v>
          </cell>
          <cell r="G515" t="str">
            <v>Total</v>
          </cell>
        </row>
        <row r="516">
          <cell r="B516" t="str">
            <v>MAO DE OBRA</v>
          </cell>
        </row>
        <row r="517">
          <cell r="B517" t="str">
            <v>I0042</v>
          </cell>
          <cell r="C517" t="str">
            <v>AUXILIAR DE ELETRICISTA</v>
          </cell>
          <cell r="D517" t="str">
            <v>H</v>
          </cell>
          <cell r="E517">
            <v>0.42</v>
          </cell>
          <cell r="F517">
            <v>5.6</v>
          </cell>
          <cell r="G517">
            <v>2.35</v>
          </cell>
        </row>
        <row r="518">
          <cell r="B518" t="str">
            <v>I2312</v>
          </cell>
          <cell r="C518" t="str">
            <v>ELETRICISTA</v>
          </cell>
          <cell r="D518" t="str">
            <v>H</v>
          </cell>
          <cell r="E518">
            <v>0.42</v>
          </cell>
          <cell r="F518">
            <v>7.2</v>
          </cell>
          <cell r="G518">
            <v>3.02</v>
          </cell>
        </row>
        <row r="519">
          <cell r="B519" t="str">
            <v>GRATIFICAÇÃO DE FUNÇÃO (ELETRICISTA MOTORISTA) DE 10% EM R$</v>
          </cell>
          <cell r="G519">
            <v>0.30200000000000005</v>
          </cell>
        </row>
        <row r="520">
          <cell r="B520" t="str">
            <v>TOTAL MAO DE OBRA R$</v>
          </cell>
          <cell r="G520">
            <v>5.67</v>
          </cell>
        </row>
        <row r="521">
          <cell r="B521" t="str">
            <v>MATERIAIS</v>
          </cell>
        </row>
        <row r="522">
          <cell r="B522">
            <v>1623</v>
          </cell>
          <cell r="C522" t="str">
            <v>CONTATOR TRIPOLAR, CORRENTE DE 12 A, TENSAO NOMINAL DE *500* V, CATEGORIA AC-2 E AC-3</v>
          </cell>
          <cell r="D522" t="str">
            <v>UN</v>
          </cell>
          <cell r="E522">
            <v>1</v>
          </cell>
          <cell r="F522">
            <v>120.41</v>
          </cell>
          <cell r="G522">
            <v>120.41</v>
          </cell>
        </row>
        <row r="528">
          <cell r="B528" t="str">
            <v>TOTAL MATERIAIS R$</v>
          </cell>
          <cell r="G528">
            <v>120.41</v>
          </cell>
        </row>
        <row r="529">
          <cell r="B529" t="str">
            <v>EQUIPAMENTOS (CUSTO HORÁRIO)</v>
          </cell>
        </row>
        <row r="530">
          <cell r="B530" t="str">
            <v>COMPOSIÇÃO PMC-001</v>
          </cell>
          <cell r="C530" t="str">
            <v>VEÍCULO COM UM CESTO AÉREO SIMPLES ISOLADO COM ALCANCE ATÉ 13 METROS E PORTA ESCADA, MONTADO SOBRE CAMINHÃO DE CARROCERIA (CHP)</v>
          </cell>
          <cell r="D530" t="str">
            <v>CHP</v>
          </cell>
          <cell r="E530">
            <v>0.42</v>
          </cell>
          <cell r="F530">
            <v>100.06</v>
          </cell>
          <cell r="G530">
            <v>42.03</v>
          </cell>
        </row>
        <row r="531">
          <cell r="B531" t="str">
            <v>TOTAL EQUIPAMENTOS (CUSTO HORÁRIO) R$</v>
          </cell>
          <cell r="G531">
            <v>42.03</v>
          </cell>
        </row>
        <row r="532">
          <cell r="B532" t="str">
            <v>SERVIÇOS</v>
          </cell>
        </row>
        <row r="536">
          <cell r="B536" t="str">
            <v>TOTAL SERVIÇOS R$</v>
          </cell>
          <cell r="G536">
            <v>0</v>
          </cell>
        </row>
        <row r="538">
          <cell r="F538" t="str">
            <v>TOTAL SIMPLES R$</v>
          </cell>
          <cell r="G538">
            <v>168.11</v>
          </cell>
        </row>
        <row r="539">
          <cell r="F539" t="str">
            <v>ENCARGOS SOCIAIS DE 117,01% R$</v>
          </cell>
          <cell r="G539">
            <v>6.63</v>
          </cell>
        </row>
        <row r="540">
          <cell r="F540" t="str">
            <v>BDI R$</v>
          </cell>
          <cell r="G540">
            <v>43.69</v>
          </cell>
        </row>
        <row r="541">
          <cell r="F541" t="str">
            <v>TOTAL GERAL C/ BDI R$</v>
          </cell>
          <cell r="G541">
            <v>218.43</v>
          </cell>
        </row>
        <row r="542">
          <cell r="F542" t="str">
            <v>TOTAL GERAL S/ BDI R$</v>
          </cell>
          <cell r="G542">
            <v>174.74</v>
          </cell>
        </row>
        <row r="544">
          <cell r="A544" t="str">
            <v>3.6.b</v>
          </cell>
          <cell r="C544" t="str">
            <v>Contator termomagnático tripolar, AC 3, de 13 até 25A</v>
          </cell>
          <cell r="D544" t="str">
            <v>un</v>
          </cell>
          <cell r="G544">
            <v>219.96999999999997</v>
          </cell>
        </row>
        <row r="545">
          <cell r="B545" t="str">
            <v>COMPOSIÇÃO</v>
          </cell>
          <cell r="C545" t="str">
            <v>Contator termomagnático tripolar, AC 3, de 13 até 25A</v>
          </cell>
        </row>
        <row r="546">
          <cell r="B546" t="str">
            <v>UNIDADE</v>
          </cell>
          <cell r="C546" t="str">
            <v>un</v>
          </cell>
        </row>
        <row r="547">
          <cell r="B547" t="str">
            <v>CÓDIGO</v>
          </cell>
          <cell r="C547" t="str">
            <v>3.6.b</v>
          </cell>
        </row>
        <row r="548">
          <cell r="B548" t="str">
            <v>AUTOR</v>
          </cell>
          <cell r="C548" t="str">
            <v>HÉLIO DELGÁDO</v>
          </cell>
        </row>
        <row r="549">
          <cell r="B549" t="str">
            <v>ULT ATUAL</v>
          </cell>
          <cell r="C549" t="str">
            <v>08/03/2016 (SEINFRA), 14/11/2016 (SINAPI) E OUT/2016 (PREFEITURA)</v>
          </cell>
        </row>
        <row r="550">
          <cell r="B550" t="str">
            <v>TABELA</v>
          </cell>
          <cell r="C550" t="str">
            <v>SEINFRA V024.1 (DESONERADA)/SINAPI OUT/16 (DESONERADA)/PREFEITURA DE CANINDÉ</v>
          </cell>
        </row>
        <row r="552">
          <cell r="B552" t="str">
            <v>Código</v>
          </cell>
          <cell r="C552" t="str">
            <v>Descrição</v>
          </cell>
          <cell r="D552" t="str">
            <v>Unidade</v>
          </cell>
          <cell r="E552" t="str">
            <v>Coeficiente</v>
          </cell>
          <cell r="F552" t="str">
            <v>Preço</v>
          </cell>
          <cell r="G552" t="str">
            <v>Total</v>
          </cell>
        </row>
        <row r="553">
          <cell r="B553" t="str">
            <v>MAO DE OBRA</v>
          </cell>
        </row>
        <row r="554">
          <cell r="B554" t="str">
            <v>I0042</v>
          </cell>
          <cell r="C554" t="str">
            <v>AUXILIAR DE ELETRICISTA</v>
          </cell>
          <cell r="D554" t="str">
            <v>H</v>
          </cell>
          <cell r="E554">
            <v>0.42</v>
          </cell>
          <cell r="F554">
            <v>5.6</v>
          </cell>
          <cell r="G554">
            <v>2.35</v>
          </cell>
        </row>
        <row r="555">
          <cell r="B555" t="str">
            <v>I2312</v>
          </cell>
          <cell r="C555" t="str">
            <v>ELETRICISTA</v>
          </cell>
          <cell r="D555" t="str">
            <v>H</v>
          </cell>
          <cell r="E555">
            <v>0.42</v>
          </cell>
          <cell r="F555">
            <v>7.2</v>
          </cell>
          <cell r="G555">
            <v>3.02</v>
          </cell>
        </row>
        <row r="556">
          <cell r="B556" t="str">
            <v>GRATIFICAÇÃO DE FUNÇÃO (ELETRICISTA MOTORISTA) DE 10% EM R$</v>
          </cell>
          <cell r="G556">
            <v>0.30200000000000005</v>
          </cell>
        </row>
        <row r="557">
          <cell r="B557" t="str">
            <v>TOTAL MAO DE OBRA R$</v>
          </cell>
          <cell r="G557">
            <v>5.67</v>
          </cell>
        </row>
        <row r="558">
          <cell r="B558" t="str">
            <v>MATERIAIS</v>
          </cell>
        </row>
        <row r="559">
          <cell r="B559">
            <v>1619</v>
          </cell>
          <cell r="C559" t="str">
            <v>CONTATOR TRIPOLAR, CORRENTE DE 25 A, TENSAO NOMINAL DE *500* V, CATEGORIA AC-2 E AC-3</v>
          </cell>
          <cell r="D559" t="str">
            <v>UN</v>
          </cell>
          <cell r="E559">
            <v>1</v>
          </cell>
          <cell r="F559">
            <v>165.64</v>
          </cell>
          <cell r="G559">
            <v>165.64</v>
          </cell>
        </row>
        <row r="565">
          <cell r="B565" t="str">
            <v>TOTAL MATERIAIS R$</v>
          </cell>
          <cell r="G565">
            <v>165.64</v>
          </cell>
        </row>
        <row r="566">
          <cell r="B566" t="str">
            <v>EQUIPAMENTOS (CUSTO HORÁRIO)</v>
          </cell>
        </row>
        <row r="567">
          <cell r="B567" t="str">
            <v>COMPOSIÇÃO PMC-001</v>
          </cell>
          <cell r="C567" t="str">
            <v>VEÍCULO COM UM CESTO AÉREO SIMPLES ISOLADO COM ALCANCE ATÉ 13 METROS E PORTA ESCADA, MONTADO SOBRE CAMINHÃO DE CARROCERIA (CHP)</v>
          </cell>
          <cell r="D567" t="str">
            <v>CHP</v>
          </cell>
          <cell r="E567">
            <v>0.42</v>
          </cell>
          <cell r="F567">
            <v>100.06</v>
          </cell>
          <cell r="G567">
            <v>42.03</v>
          </cell>
        </row>
        <row r="568">
          <cell r="B568" t="str">
            <v>TOTAL EQUIPAMENTOS (CUSTO HORÁRIO) R$</v>
          </cell>
          <cell r="G568">
            <v>42.03</v>
          </cell>
        </row>
        <row r="569">
          <cell r="B569" t="str">
            <v>SERVIÇOS</v>
          </cell>
        </row>
        <row r="573">
          <cell r="B573" t="str">
            <v>TOTAL SERVIÇOS R$</v>
          </cell>
          <cell r="G573">
            <v>0</v>
          </cell>
        </row>
        <row r="575">
          <cell r="F575" t="str">
            <v>TOTAL SIMPLES R$</v>
          </cell>
          <cell r="G575">
            <v>213.33999999999997</v>
          </cell>
        </row>
        <row r="576">
          <cell r="F576" t="str">
            <v>ENCARGOS SOCIAIS DE 117,01% R$</v>
          </cell>
          <cell r="G576">
            <v>6.63</v>
          </cell>
        </row>
        <row r="577">
          <cell r="F577" t="str">
            <v>BDI R$</v>
          </cell>
          <cell r="G577">
            <v>54.99</v>
          </cell>
        </row>
        <row r="578">
          <cell r="F578" t="str">
            <v>TOTAL GERAL C/ BDI R$</v>
          </cell>
          <cell r="G578">
            <v>274.96</v>
          </cell>
        </row>
        <row r="579">
          <cell r="F579" t="str">
            <v>TOTAL GERAL S/ BDI R$</v>
          </cell>
          <cell r="G579">
            <v>219.96999999999997</v>
          </cell>
        </row>
        <row r="581">
          <cell r="A581" t="str">
            <v>3.6.c</v>
          </cell>
          <cell r="C581" t="str">
            <v>Contator termomagnático tripolar, AC 3, de 26. até 32A</v>
          </cell>
          <cell r="D581" t="str">
            <v>un</v>
          </cell>
          <cell r="G581">
            <v>310.69</v>
          </cell>
        </row>
        <row r="582">
          <cell r="B582" t="str">
            <v>COMPOSIÇÃO</v>
          </cell>
          <cell r="C582" t="str">
            <v>Contator termomagnático tripolar, AC 3, de 26. até 32A</v>
          </cell>
        </row>
        <row r="583">
          <cell r="B583" t="str">
            <v>UNIDADE</v>
          </cell>
          <cell r="C583" t="str">
            <v>un</v>
          </cell>
        </row>
        <row r="584">
          <cell r="B584" t="str">
            <v>CÓDIGO</v>
          </cell>
          <cell r="C584" t="str">
            <v>3.6.c</v>
          </cell>
        </row>
        <row r="585">
          <cell r="B585" t="str">
            <v>AUTOR</v>
          </cell>
          <cell r="C585" t="str">
            <v>HÉLIO DELGÁDO</v>
          </cell>
        </row>
        <row r="586">
          <cell r="B586" t="str">
            <v>ULT ATUAL</v>
          </cell>
          <cell r="C586" t="str">
            <v>08/03/2016 (SEINFRA), 14/11/2016 (SINAPI) E OUT/2016 (PREFEITURA)</v>
          </cell>
        </row>
        <row r="587">
          <cell r="B587" t="str">
            <v>TABELA</v>
          </cell>
          <cell r="C587" t="str">
            <v>SEINFRA V024.1 (DESONERADA)/SINAPI OUT/16 (DESONERADA)/PREFEITURA DE CANINDÉ</v>
          </cell>
        </row>
        <row r="589">
          <cell r="B589" t="str">
            <v>Código</v>
          </cell>
          <cell r="C589" t="str">
            <v>Descrição</v>
          </cell>
          <cell r="D589" t="str">
            <v>Unidade</v>
          </cell>
          <cell r="E589" t="str">
            <v>Coeficiente</v>
          </cell>
          <cell r="F589" t="str">
            <v>Preço</v>
          </cell>
          <cell r="G589" t="str">
            <v>Total</v>
          </cell>
        </row>
        <row r="590">
          <cell r="B590" t="str">
            <v>MAO DE OBRA</v>
          </cell>
        </row>
        <row r="591">
          <cell r="B591" t="str">
            <v>I0042</v>
          </cell>
          <cell r="C591" t="str">
            <v>AUXILIAR DE ELETRICISTA</v>
          </cell>
          <cell r="D591" t="str">
            <v>H</v>
          </cell>
          <cell r="E591">
            <v>0.42</v>
          </cell>
          <cell r="F591">
            <v>5.6</v>
          </cell>
          <cell r="G591">
            <v>2.35</v>
          </cell>
        </row>
        <row r="592">
          <cell r="B592" t="str">
            <v>I2312</v>
          </cell>
          <cell r="C592" t="str">
            <v>ELETRICISTA</v>
          </cell>
          <cell r="D592" t="str">
            <v>H</v>
          </cell>
          <cell r="E592">
            <v>0.42</v>
          </cell>
          <cell r="F592">
            <v>7.2</v>
          </cell>
          <cell r="G592">
            <v>3.02</v>
          </cell>
        </row>
        <row r="593">
          <cell r="B593" t="str">
            <v>GRATIFICAÇÃO DE FUNÇÃO (ELETRICISTA MOTORISTA) DE 10% EM R$</v>
          </cell>
          <cell r="G593">
            <v>0.30200000000000005</v>
          </cell>
        </row>
        <row r="594">
          <cell r="B594" t="str">
            <v>TOTAL MAO DE OBRA R$</v>
          </cell>
          <cell r="G594">
            <v>5.67</v>
          </cell>
        </row>
        <row r="595">
          <cell r="B595" t="str">
            <v>MATERIAIS</v>
          </cell>
        </row>
        <row r="596">
          <cell r="B596">
            <v>1614</v>
          </cell>
          <cell r="C596" t="str">
            <v>CONTATOR TRIPOLAR, CORRENTE DE 32 A, TENSAO NOMINAL DE *500* V, CATEGORIA AC-2 E AC-3</v>
          </cell>
          <cell r="D596" t="str">
            <v>UN</v>
          </cell>
          <cell r="E596">
            <v>1</v>
          </cell>
          <cell r="F596">
            <v>256.36</v>
          </cell>
          <cell r="G596">
            <v>256.36</v>
          </cell>
        </row>
        <row r="602">
          <cell r="B602" t="str">
            <v>TOTAL MATERIAIS R$</v>
          </cell>
          <cell r="G602">
            <v>256.36</v>
          </cell>
        </row>
        <row r="603">
          <cell r="B603" t="str">
            <v>EQUIPAMENTOS (CUSTO HORÁRIO)</v>
          </cell>
        </row>
        <row r="604">
          <cell r="B604" t="str">
            <v>COMPOSIÇÃO PMC-001</v>
          </cell>
          <cell r="C604" t="str">
            <v>VEÍCULO COM UM CESTO AÉREO SIMPLES ISOLADO COM ALCANCE ATÉ 13 METROS E PORTA ESCADA, MONTADO SOBRE CAMINHÃO DE CARROCERIA (CHP)</v>
          </cell>
          <cell r="D604" t="str">
            <v>CHP</v>
          </cell>
          <cell r="E604">
            <v>0.42</v>
          </cell>
          <cell r="F604">
            <v>100.06</v>
          </cell>
          <cell r="G604">
            <v>42.03</v>
          </cell>
        </row>
        <row r="605">
          <cell r="B605" t="str">
            <v>TOTAL EQUIPAMENTOS (CUSTO HORÁRIO) R$</v>
          </cell>
          <cell r="G605">
            <v>42.03</v>
          </cell>
        </row>
        <row r="606">
          <cell r="B606" t="str">
            <v>SERVIÇOS</v>
          </cell>
        </row>
        <row r="610">
          <cell r="B610" t="str">
            <v>TOTAL SERVIÇOS R$</v>
          </cell>
          <cell r="G610">
            <v>0</v>
          </cell>
        </row>
        <row r="612">
          <cell r="F612" t="str">
            <v>TOTAL SIMPLES R$</v>
          </cell>
          <cell r="G612">
            <v>304.06000000000006</v>
          </cell>
        </row>
        <row r="613">
          <cell r="F613" t="str">
            <v>ENCARGOS SOCIAIS DE 117,01% R$</v>
          </cell>
          <cell r="G613">
            <v>6.63</v>
          </cell>
        </row>
        <row r="614">
          <cell r="F614" t="str">
            <v>BDI R$</v>
          </cell>
          <cell r="G614">
            <v>77.67</v>
          </cell>
        </row>
        <row r="615">
          <cell r="F615" t="str">
            <v>TOTAL GERAL C/ BDI R$</v>
          </cell>
          <cell r="G615">
            <v>388.36</v>
          </cell>
        </row>
        <row r="616">
          <cell r="F616" t="str">
            <v>TOTAL GERAL S/ BDI R$</v>
          </cell>
          <cell r="G616">
            <v>310.69</v>
          </cell>
        </row>
        <row r="618">
          <cell r="A618" t="str">
            <v>3.6.d</v>
          </cell>
          <cell r="C618" t="str">
            <v>Contator termomagnático tripolar, AC 3, de 33 até 45A</v>
          </cell>
          <cell r="D618" t="str">
            <v>un</v>
          </cell>
          <cell r="G618">
            <v>512.8299999999999</v>
          </cell>
        </row>
        <row r="619">
          <cell r="B619" t="str">
            <v>COMPOSIÇÃO</v>
          </cell>
          <cell r="C619" t="str">
            <v>Contator termomagnático tripolar, AC 3, de 33 até 45A</v>
          </cell>
        </row>
        <row r="620">
          <cell r="B620" t="str">
            <v>UNIDADE</v>
          </cell>
          <cell r="C620" t="str">
            <v>un</v>
          </cell>
        </row>
        <row r="621">
          <cell r="B621" t="str">
            <v>CÓDIGO</v>
          </cell>
          <cell r="C621" t="str">
            <v>3.6.d</v>
          </cell>
        </row>
        <row r="622">
          <cell r="B622" t="str">
            <v>AUTOR</v>
          </cell>
          <cell r="C622" t="str">
            <v>HÉLIO DELGÁDO</v>
          </cell>
        </row>
        <row r="623">
          <cell r="B623" t="str">
            <v>ULT ATUAL</v>
          </cell>
          <cell r="C623" t="str">
            <v>08/03/2016 (SEINFRA), 14/11/2016 (SINAPI) E OUT/2016 (PREFEITURA)</v>
          </cell>
        </row>
        <row r="624">
          <cell r="B624" t="str">
            <v>TABELA</v>
          </cell>
          <cell r="C624" t="str">
            <v>SEINFRA V024.1 (DESONERADA)/SINAPI OUT/16 (DESONERADA)/PREFEITURA DE CANINDÉ</v>
          </cell>
        </row>
        <row r="626">
          <cell r="B626" t="str">
            <v>Código</v>
          </cell>
          <cell r="C626" t="str">
            <v>Descrição</v>
          </cell>
          <cell r="D626" t="str">
            <v>Unidade</v>
          </cell>
          <cell r="E626" t="str">
            <v>Coeficiente</v>
          </cell>
          <cell r="F626" t="str">
            <v>Preço</v>
          </cell>
          <cell r="G626" t="str">
            <v>Total</v>
          </cell>
        </row>
        <row r="627">
          <cell r="B627" t="str">
            <v>MAO DE OBRA</v>
          </cell>
        </row>
        <row r="628">
          <cell r="B628" t="str">
            <v>I0042</v>
          </cell>
          <cell r="C628" t="str">
            <v>AUXILIAR DE ELETRICISTA</v>
          </cell>
          <cell r="D628" t="str">
            <v>H</v>
          </cell>
          <cell r="E628">
            <v>0.42</v>
          </cell>
          <cell r="F628">
            <v>5.6</v>
          </cell>
          <cell r="G628">
            <v>2.35</v>
          </cell>
        </row>
        <row r="629">
          <cell r="B629" t="str">
            <v>I2312</v>
          </cell>
          <cell r="C629" t="str">
            <v>ELETRICISTA</v>
          </cell>
          <cell r="D629" t="str">
            <v>H</v>
          </cell>
          <cell r="E629">
            <v>0.42</v>
          </cell>
          <cell r="F629">
            <v>7.2</v>
          </cell>
          <cell r="G629">
            <v>3.02</v>
          </cell>
        </row>
        <row r="630">
          <cell r="B630" t="str">
            <v>GRATIFICAÇÃO DE FUNÇÃO (ELETRICISTA MOTORISTA) DE 10% EM R$</v>
          </cell>
          <cell r="G630">
            <v>0.30200000000000005</v>
          </cell>
        </row>
        <row r="631">
          <cell r="B631" t="str">
            <v>TOTAL MAO DE OBRA R$</v>
          </cell>
          <cell r="G631">
            <v>5.67</v>
          </cell>
        </row>
        <row r="632">
          <cell r="B632" t="str">
            <v>MATERIAIS</v>
          </cell>
        </row>
        <row r="633">
          <cell r="B633">
            <v>1621</v>
          </cell>
          <cell r="C633" t="str">
            <v>CONTATOR TRIPOLAR, CORRENTE DE 45 A, TENSAO NOMINAL DE *500* V, CATEGORIA AC-2 E AC-3</v>
          </cell>
          <cell r="D633" t="str">
            <v>UN</v>
          </cell>
          <cell r="E633">
            <v>1</v>
          </cell>
          <cell r="F633">
            <v>458.5</v>
          </cell>
          <cell r="G633">
            <v>458.5</v>
          </cell>
        </row>
        <row r="639">
          <cell r="B639" t="str">
            <v>TOTAL MATERIAIS R$</v>
          </cell>
          <cell r="G639">
            <v>458.5</v>
          </cell>
        </row>
        <row r="640">
          <cell r="B640" t="str">
            <v>EQUIPAMENTOS (CUSTO HORÁRIO)</v>
          </cell>
        </row>
        <row r="641">
          <cell r="B641" t="str">
            <v>COMPOSIÇÃO PMC-001</v>
          </cell>
          <cell r="C641" t="str">
            <v>VEÍCULO COM UM CESTO AÉREO SIMPLES ISOLADO COM ALCANCE ATÉ 13 METROS E PORTA ESCADA, MONTADO SOBRE CAMINHÃO DE CARROCERIA (CHP)</v>
          </cell>
          <cell r="D641" t="str">
            <v>CHP</v>
          </cell>
          <cell r="E641">
            <v>0.42</v>
          </cell>
          <cell r="F641">
            <v>100.06</v>
          </cell>
          <cell r="G641">
            <v>42.03</v>
          </cell>
        </row>
        <row r="642">
          <cell r="B642" t="str">
            <v>TOTAL EQUIPAMENTOS (CUSTO HORÁRIO) R$</v>
          </cell>
          <cell r="G642">
            <v>42.03</v>
          </cell>
        </row>
        <row r="643">
          <cell r="B643" t="str">
            <v>SERVIÇOS</v>
          </cell>
        </row>
        <row r="647">
          <cell r="B647" t="str">
            <v>TOTAL SERVIÇOS R$</v>
          </cell>
          <cell r="G647">
            <v>0</v>
          </cell>
        </row>
        <row r="649">
          <cell r="F649" t="str">
            <v>TOTAL SIMPLES R$</v>
          </cell>
          <cell r="G649">
            <v>506.20000000000005</v>
          </cell>
        </row>
        <row r="650">
          <cell r="F650" t="str">
            <v>ENCARGOS SOCIAIS DE 117,01% R$</v>
          </cell>
          <cell r="G650">
            <v>6.63</v>
          </cell>
        </row>
        <row r="651">
          <cell r="F651" t="str">
            <v>BDI R$</v>
          </cell>
          <cell r="G651">
            <v>128.21</v>
          </cell>
        </row>
        <row r="652">
          <cell r="F652" t="str">
            <v>TOTAL GERAL C/ BDI R$</v>
          </cell>
          <cell r="G652">
            <v>641.04</v>
          </cell>
        </row>
        <row r="653">
          <cell r="F653" t="str">
            <v>TOTAL GERAL S/ BDI R$</v>
          </cell>
          <cell r="G653">
            <v>512.8299999999999</v>
          </cell>
        </row>
        <row r="655">
          <cell r="A655" t="str">
            <v>3.6.e</v>
          </cell>
          <cell r="C655" t="str">
            <v>Contator termomagnático tripolar, AC 3, de 46 até 75A</v>
          </cell>
          <cell r="D655" t="str">
            <v>un</v>
          </cell>
          <cell r="G655">
            <v>915.3100000000001</v>
          </cell>
        </row>
        <row r="656">
          <cell r="B656" t="str">
            <v>COMPOSIÇÃO</v>
          </cell>
          <cell r="C656" t="str">
            <v>Contator termomagnático tripolar, AC 3, de 46 até 75A</v>
          </cell>
        </row>
        <row r="657">
          <cell r="B657" t="str">
            <v>UNIDADE</v>
          </cell>
          <cell r="C657" t="str">
            <v>un</v>
          </cell>
        </row>
        <row r="658">
          <cell r="B658" t="str">
            <v>CÓDIGO</v>
          </cell>
          <cell r="C658" t="str">
            <v>3.6.e</v>
          </cell>
        </row>
        <row r="659">
          <cell r="B659" t="str">
            <v>AUTOR</v>
          </cell>
          <cell r="C659" t="str">
            <v>HÉLIO DELGÁDO</v>
          </cell>
        </row>
        <row r="660">
          <cell r="B660" t="str">
            <v>ULT ATUAL</v>
          </cell>
          <cell r="C660" t="str">
            <v>08/03/2016 (SEINFRA), 14/11/2016 (SINAPI) E OUT/2016 (PREFEITURA)</v>
          </cell>
        </row>
        <row r="661">
          <cell r="B661" t="str">
            <v>TABELA</v>
          </cell>
          <cell r="C661" t="str">
            <v>SEINFRA V024.1 (DESONERADA)/SINAPI OUT/16 (DESONERADA)/PREFEITURA DE CANINDÉ</v>
          </cell>
        </row>
        <row r="663">
          <cell r="B663" t="str">
            <v>Código</v>
          </cell>
          <cell r="C663" t="str">
            <v>Descrição</v>
          </cell>
          <cell r="D663" t="str">
            <v>Unidade</v>
          </cell>
          <cell r="E663" t="str">
            <v>Coeficiente</v>
          </cell>
          <cell r="F663" t="str">
            <v>Preço</v>
          </cell>
          <cell r="G663" t="str">
            <v>Total</v>
          </cell>
        </row>
        <row r="664">
          <cell r="B664" t="str">
            <v>MAO DE OBRA</v>
          </cell>
        </row>
        <row r="665">
          <cell r="B665" t="str">
            <v>I0042</v>
          </cell>
          <cell r="C665" t="str">
            <v>AUXILIAR DE ELETRICISTA</v>
          </cell>
          <cell r="D665" t="str">
            <v>H</v>
          </cell>
          <cell r="E665">
            <v>0.42</v>
          </cell>
          <cell r="F665">
            <v>5.6</v>
          </cell>
          <cell r="G665">
            <v>2.35</v>
          </cell>
        </row>
        <row r="666">
          <cell r="B666" t="str">
            <v>I2312</v>
          </cell>
          <cell r="C666" t="str">
            <v>ELETRICISTA</v>
          </cell>
          <cell r="D666" t="str">
            <v>H</v>
          </cell>
          <cell r="E666">
            <v>0.42</v>
          </cell>
          <cell r="F666">
            <v>7.2</v>
          </cell>
          <cell r="G666">
            <v>3.02</v>
          </cell>
        </row>
        <row r="667">
          <cell r="B667" t="str">
            <v>GRATIFICAÇÃO DE FUNÇÃO (ELETRICISTA MOTORISTA) DE 10% EM R$</v>
          </cell>
          <cell r="G667">
            <v>0.30200000000000005</v>
          </cell>
        </row>
        <row r="668">
          <cell r="B668" t="str">
            <v>TOTAL MAO DE OBRA R$</v>
          </cell>
          <cell r="G668">
            <v>5.67</v>
          </cell>
        </row>
        <row r="669">
          <cell r="B669" t="str">
            <v>MATERIAIS</v>
          </cell>
        </row>
        <row r="670">
          <cell r="B670">
            <v>1615</v>
          </cell>
          <cell r="C670" t="str">
            <v>CONTATOR TRIPOLAR, CORRENTE DE 75 A, TENSAO NOMINAL DE *500* V, CATEGORIA AC-2 E AC-3</v>
          </cell>
          <cell r="D670" t="str">
            <v>UN</v>
          </cell>
          <cell r="E670">
            <v>1</v>
          </cell>
          <cell r="F670">
            <v>860.98</v>
          </cell>
          <cell r="G670">
            <v>860.98</v>
          </cell>
        </row>
        <row r="676">
          <cell r="B676" t="str">
            <v>TOTAL MATERIAIS R$</v>
          </cell>
          <cell r="G676">
            <v>860.98</v>
          </cell>
        </row>
        <row r="677">
          <cell r="B677" t="str">
            <v>EQUIPAMENTOS (CUSTO HORÁRIO)</v>
          </cell>
        </row>
        <row r="678">
          <cell r="B678" t="str">
            <v>COMPOSIÇÃO PMC-001</v>
          </cell>
          <cell r="C678" t="str">
            <v>VEÍCULO COM UM CESTO AÉREO SIMPLES ISOLADO COM ALCANCE ATÉ 13 METROS E PORTA ESCADA, MONTADO SOBRE CAMINHÃO DE CARROCERIA (CHP)</v>
          </cell>
          <cell r="D678" t="str">
            <v>CHP</v>
          </cell>
          <cell r="E678">
            <v>0.42</v>
          </cell>
          <cell r="F678">
            <v>100.06</v>
          </cell>
          <cell r="G678">
            <v>42.03</v>
          </cell>
        </row>
        <row r="679">
          <cell r="B679" t="str">
            <v>TOTAL EQUIPAMENTOS (CUSTO HORÁRIO) R$</v>
          </cell>
          <cell r="G679">
            <v>42.03</v>
          </cell>
        </row>
        <row r="680">
          <cell r="B680" t="str">
            <v>SERVIÇOS</v>
          </cell>
        </row>
        <row r="684">
          <cell r="B684" t="str">
            <v>TOTAL SERVIÇOS R$</v>
          </cell>
          <cell r="G684">
            <v>0</v>
          </cell>
        </row>
        <row r="686">
          <cell r="F686" t="str">
            <v>TOTAL SIMPLES R$</v>
          </cell>
          <cell r="G686">
            <v>908.68</v>
          </cell>
        </row>
        <row r="687">
          <cell r="F687" t="str">
            <v>ENCARGOS SOCIAIS DE 117,01% R$</v>
          </cell>
          <cell r="G687">
            <v>6.63</v>
          </cell>
        </row>
        <row r="688">
          <cell r="F688" t="str">
            <v>BDI R$</v>
          </cell>
          <cell r="G688">
            <v>228.83</v>
          </cell>
        </row>
        <row r="689">
          <cell r="F689" t="str">
            <v>TOTAL GERAL C/ BDI R$</v>
          </cell>
          <cell r="G689">
            <v>1144.14</v>
          </cell>
        </row>
        <row r="690">
          <cell r="F690" t="str">
            <v>TOTAL GERAL S/ BDI R$</v>
          </cell>
          <cell r="G690">
            <v>915.3100000000001</v>
          </cell>
        </row>
        <row r="692">
          <cell r="A692" t="str">
            <v>3.7.a</v>
          </cell>
          <cell r="C692" t="str">
            <v>De 2,5mm2</v>
          </cell>
          <cell r="D692" t="str">
            <v>m</v>
          </cell>
          <cell r="G692">
            <v>2.88</v>
          </cell>
        </row>
        <row r="693">
          <cell r="B693" t="str">
            <v>COMPOSIÇÃO</v>
          </cell>
          <cell r="C693" t="str">
            <v>De 2,5mm2</v>
          </cell>
        </row>
        <row r="694">
          <cell r="B694" t="str">
            <v>UNIDADE</v>
          </cell>
          <cell r="C694" t="str">
            <v>m</v>
          </cell>
        </row>
        <row r="695">
          <cell r="B695" t="str">
            <v>CÓDIGO</v>
          </cell>
          <cell r="C695" t="str">
            <v>3.7.a</v>
          </cell>
        </row>
        <row r="696">
          <cell r="B696" t="str">
            <v>AUTOR</v>
          </cell>
          <cell r="C696" t="str">
            <v>HÉLIO DELGÁDO</v>
          </cell>
        </row>
        <row r="697">
          <cell r="B697" t="str">
            <v>ULT ATUAL</v>
          </cell>
          <cell r="C697" t="str">
            <v>14/03/2016 (SEINFRA) E OUT/2016 (PREFEITURA)</v>
          </cell>
        </row>
        <row r="698">
          <cell r="B698" t="str">
            <v>TABELA</v>
          </cell>
          <cell r="C698" t="str">
            <v>SEINFRA V024.1 (DESONERADA)/PREFEITURA DE CANINDÉ  </v>
          </cell>
        </row>
        <row r="700">
          <cell r="B700" t="str">
            <v>Código</v>
          </cell>
          <cell r="C700" t="str">
            <v>Descrição</v>
          </cell>
          <cell r="D700" t="str">
            <v>Unidade</v>
          </cell>
          <cell r="E700" t="str">
            <v>Coeficiente</v>
          </cell>
          <cell r="F700" t="str">
            <v>Preço</v>
          </cell>
          <cell r="G700" t="str">
            <v>Total</v>
          </cell>
        </row>
        <row r="701">
          <cell r="B701" t="str">
            <v>MAO DE OBRA</v>
          </cell>
        </row>
        <row r="702">
          <cell r="B702" t="str">
            <v>I0042</v>
          </cell>
          <cell r="C702" t="str">
            <v>AUXILIAR DE ELETRICISTA</v>
          </cell>
          <cell r="D702" t="str">
            <v>H</v>
          </cell>
          <cell r="E702">
            <v>0.01</v>
          </cell>
          <cell r="F702">
            <v>5.6</v>
          </cell>
          <cell r="G702">
            <v>0.06</v>
          </cell>
        </row>
        <row r="703">
          <cell r="B703" t="str">
            <v>I2312</v>
          </cell>
          <cell r="C703" t="str">
            <v>ELETRICISTA</v>
          </cell>
          <cell r="D703" t="str">
            <v>H</v>
          </cell>
          <cell r="E703">
            <v>0.01</v>
          </cell>
          <cell r="F703">
            <v>7.2</v>
          </cell>
          <cell r="G703">
            <v>0.07</v>
          </cell>
        </row>
        <row r="704">
          <cell r="B704" t="str">
            <v>GRATIFICAÇÃO DE FUNÇÃO (ELETRICISTA MOTORISTA) DE 10% EM R$</v>
          </cell>
          <cell r="G704">
            <v>0.007000000000000001</v>
          </cell>
        </row>
        <row r="705">
          <cell r="B705" t="str">
            <v>TOTAL MAO DE OBRA R$</v>
          </cell>
          <cell r="G705">
            <v>0.14</v>
          </cell>
        </row>
        <row r="706">
          <cell r="B706" t="str">
            <v>MATERIAIS</v>
          </cell>
        </row>
        <row r="707">
          <cell r="B707" t="str">
            <v>I8229</v>
          </cell>
          <cell r="C707" t="str">
            <v>CABO EM PVC 1000V 2,5 mm²</v>
          </cell>
          <cell r="D707" t="str">
            <v>MT</v>
          </cell>
          <cell r="E707">
            <v>1.02</v>
          </cell>
          <cell r="F707">
            <v>1.55</v>
          </cell>
          <cell r="G707">
            <v>1.58</v>
          </cell>
        </row>
        <row r="713">
          <cell r="B713" t="str">
            <v>TOTAL MATERIAIS R$</v>
          </cell>
          <cell r="G713">
            <v>1.58</v>
          </cell>
        </row>
        <row r="714">
          <cell r="B714" t="str">
            <v>EQUIPAMENTOS (CUSTO HORÁRIO)</v>
          </cell>
        </row>
        <row r="715">
          <cell r="B715" t="str">
            <v>COMPOSIÇÃO PMC-001</v>
          </cell>
          <cell r="C715" t="str">
            <v>VEÍCULO COM UM CESTO AÉREO SIMPLES ISOLADO COM ALCANCE ATÉ 13 METROS E PORTA ESCADA, MONTADO SOBRE CAMINHÃO DE CARROCERIA (CHP)</v>
          </cell>
          <cell r="D715" t="str">
            <v>CHP</v>
          </cell>
          <cell r="E715">
            <v>0.01</v>
          </cell>
          <cell r="F715">
            <v>100.06</v>
          </cell>
          <cell r="G715">
            <v>1</v>
          </cell>
        </row>
        <row r="716">
          <cell r="B716" t="str">
            <v>TOTAL EQUIPAMENTOS (CUSTO HORÁRIO) R$</v>
          </cell>
          <cell r="G716">
            <v>1</v>
          </cell>
        </row>
        <row r="717">
          <cell r="B717" t="str">
            <v>SERVIÇOS</v>
          </cell>
        </row>
        <row r="721">
          <cell r="B721" t="str">
            <v>TOTAL SERVIÇOS R$</v>
          </cell>
          <cell r="G721">
            <v>0</v>
          </cell>
        </row>
        <row r="723">
          <cell r="F723" t="str">
            <v>TOTAL SIMPLES R$</v>
          </cell>
          <cell r="G723">
            <v>2.72</v>
          </cell>
        </row>
        <row r="724">
          <cell r="F724" t="str">
            <v>ENCARGOS SOCIAIS DE 117,01% R$</v>
          </cell>
          <cell r="G724">
            <v>0.16</v>
          </cell>
        </row>
        <row r="725">
          <cell r="F725" t="str">
            <v>BDI R$</v>
          </cell>
          <cell r="G725">
            <v>0.72</v>
          </cell>
        </row>
        <row r="726">
          <cell r="F726" t="str">
            <v>TOTAL GERAL C/ BDI R$</v>
          </cell>
          <cell r="G726">
            <v>3.6</v>
          </cell>
        </row>
        <row r="727">
          <cell r="F727" t="str">
            <v>TOTAL GERAL S/ BDI R$</v>
          </cell>
          <cell r="G727">
            <v>2.88</v>
          </cell>
        </row>
        <row r="729">
          <cell r="A729" t="str">
            <v>3.7.b</v>
          </cell>
          <cell r="C729" t="str">
            <v>De 4,0mm2</v>
          </cell>
          <cell r="D729" t="str">
            <v>m</v>
          </cell>
          <cell r="G729">
            <v>4.13</v>
          </cell>
        </row>
        <row r="730">
          <cell r="B730" t="str">
            <v>COMPOSIÇÃO</v>
          </cell>
          <cell r="C730" t="str">
            <v>De 4,0mm2</v>
          </cell>
        </row>
        <row r="731">
          <cell r="B731" t="str">
            <v>UNIDADE</v>
          </cell>
          <cell r="C731" t="str">
            <v>m</v>
          </cell>
        </row>
        <row r="732">
          <cell r="B732" t="str">
            <v>CÓDIGO</v>
          </cell>
          <cell r="C732" t="str">
            <v>3.7.b</v>
          </cell>
        </row>
        <row r="733">
          <cell r="B733" t="str">
            <v>AUTOR</v>
          </cell>
          <cell r="C733" t="str">
            <v>HÉLIO DELGÁDO</v>
          </cell>
        </row>
        <row r="734">
          <cell r="B734" t="str">
            <v>ULT ATUAL</v>
          </cell>
          <cell r="C734" t="str">
            <v>14/03/2016 (SEINFRA) E OUT/2016 (PREFEITURA)</v>
          </cell>
        </row>
        <row r="735">
          <cell r="B735" t="str">
            <v>TABELA</v>
          </cell>
          <cell r="C735" t="str">
            <v>SEINFRA V024.1 (DESONERADA)/PREFEITURA DE CANINDÉ  </v>
          </cell>
        </row>
        <row r="737">
          <cell r="B737" t="str">
            <v>Código</v>
          </cell>
          <cell r="C737" t="str">
            <v>Descrição</v>
          </cell>
          <cell r="D737" t="str">
            <v>Unidade</v>
          </cell>
          <cell r="E737" t="str">
            <v>Coeficiente</v>
          </cell>
          <cell r="F737" t="str">
            <v>Preço</v>
          </cell>
          <cell r="G737" t="str">
            <v>Total</v>
          </cell>
        </row>
        <row r="738">
          <cell r="B738" t="str">
            <v>MAO DE OBRA</v>
          </cell>
        </row>
        <row r="739">
          <cell r="B739" t="str">
            <v>I0042</v>
          </cell>
          <cell r="C739" t="str">
            <v>AUXILIAR DE ELETRICISTA</v>
          </cell>
          <cell r="D739" t="str">
            <v>H</v>
          </cell>
          <cell r="E739">
            <v>0.01</v>
          </cell>
          <cell r="F739">
            <v>5.6</v>
          </cell>
          <cell r="G739">
            <v>0.06</v>
          </cell>
        </row>
        <row r="740">
          <cell r="B740" t="str">
            <v>I2312</v>
          </cell>
          <cell r="C740" t="str">
            <v>ELETRICISTA</v>
          </cell>
          <cell r="D740" t="str">
            <v>H</v>
          </cell>
          <cell r="E740">
            <v>0.01</v>
          </cell>
          <cell r="F740">
            <v>7.2</v>
          </cell>
          <cell r="G740">
            <v>0.07</v>
          </cell>
        </row>
        <row r="741">
          <cell r="B741" t="str">
            <v>GRATIFICAÇÃO DE FUNÇÃO (ELETRICISTA MOTORISTA) DE 10% EM R$</v>
          </cell>
          <cell r="G741">
            <v>0.007000000000000001</v>
          </cell>
        </row>
        <row r="742">
          <cell r="B742" t="str">
            <v>TOTAL MAO DE OBRA R$</v>
          </cell>
          <cell r="G742">
            <v>0.14</v>
          </cell>
        </row>
        <row r="743">
          <cell r="B743" t="str">
            <v>MATERIAIS</v>
          </cell>
        </row>
        <row r="744">
          <cell r="B744" t="str">
            <v>I0374</v>
          </cell>
          <cell r="C744" t="str">
            <v>CABO EM PVC 1000V 4MM2</v>
          </cell>
          <cell r="D744" t="str">
            <v>MT</v>
          </cell>
          <cell r="E744">
            <v>1.02</v>
          </cell>
          <cell r="F744">
            <v>2.77</v>
          </cell>
          <cell r="G744">
            <v>2.83</v>
          </cell>
        </row>
        <row r="750">
          <cell r="B750" t="str">
            <v>TOTAL MATERIAIS R$</v>
          </cell>
          <cell r="G750">
            <v>2.83</v>
          </cell>
        </row>
        <row r="751">
          <cell r="B751" t="str">
            <v>EQUIPAMENTOS (CUSTO HORÁRIO)</v>
          </cell>
        </row>
        <row r="752">
          <cell r="B752" t="str">
            <v>COMPOSIÇÃO PMC-001</v>
          </cell>
          <cell r="C752" t="str">
            <v>VEÍCULO COM UM CESTO AÉREO SIMPLES ISOLADO COM ALCANCE ATÉ 13 METROS E PORTA ESCADA, MONTADO SOBRE CAMINHÃO DE CARROCERIA (CHP)</v>
          </cell>
          <cell r="D752" t="str">
            <v>CHP</v>
          </cell>
          <cell r="E752">
            <v>0.01</v>
          </cell>
          <cell r="F752">
            <v>100.06</v>
          </cell>
          <cell r="G752">
            <v>1</v>
          </cell>
        </row>
        <row r="753">
          <cell r="B753" t="str">
            <v>TOTAL EQUIPAMENTOS (CUSTO HORÁRIO) R$</v>
          </cell>
          <cell r="G753">
            <v>1</v>
          </cell>
        </row>
        <row r="754">
          <cell r="B754" t="str">
            <v>SERVIÇOS</v>
          </cell>
        </row>
        <row r="758">
          <cell r="B758" t="str">
            <v>TOTAL SERVIÇOS R$</v>
          </cell>
          <cell r="G758">
            <v>0</v>
          </cell>
        </row>
        <row r="760">
          <cell r="F760" t="str">
            <v>TOTAL SIMPLES R$</v>
          </cell>
          <cell r="G760">
            <v>3.97</v>
          </cell>
        </row>
        <row r="761">
          <cell r="F761" t="str">
            <v>ENCARGOS SOCIAIS DE 117,01% R$</v>
          </cell>
          <cell r="G761">
            <v>0.16</v>
          </cell>
        </row>
        <row r="762">
          <cell r="F762" t="str">
            <v>BDI R$</v>
          </cell>
          <cell r="G762">
            <v>1.03</v>
          </cell>
        </row>
        <row r="763">
          <cell r="F763" t="str">
            <v>TOTAL GERAL C/ BDI R$</v>
          </cell>
          <cell r="G763">
            <v>5.16</v>
          </cell>
        </row>
        <row r="764">
          <cell r="F764" t="str">
            <v>TOTAL GERAL S/ BDI R$</v>
          </cell>
          <cell r="G764">
            <v>4.13</v>
          </cell>
        </row>
        <row r="766">
          <cell r="A766" t="str">
            <v>3.7.c</v>
          </cell>
          <cell r="C766" t="str">
            <v>De 6,0mm2</v>
          </cell>
          <cell r="D766" t="str">
            <v>m</v>
          </cell>
          <cell r="G766">
            <v>4.82</v>
          </cell>
        </row>
        <row r="767">
          <cell r="B767" t="str">
            <v>COMPOSIÇÃO</v>
          </cell>
          <cell r="C767" t="str">
            <v>De 6,0mm2</v>
          </cell>
        </row>
        <row r="768">
          <cell r="B768" t="str">
            <v>UNIDADE</v>
          </cell>
          <cell r="C768" t="str">
            <v>m</v>
          </cell>
        </row>
        <row r="769">
          <cell r="B769" t="str">
            <v>CÓDIGO</v>
          </cell>
          <cell r="C769" t="str">
            <v>3.7.c</v>
          </cell>
        </row>
        <row r="770">
          <cell r="B770" t="str">
            <v>AUTOR</v>
          </cell>
          <cell r="C770" t="str">
            <v>HÉLIO DELGÁDO</v>
          </cell>
        </row>
        <row r="771">
          <cell r="B771" t="str">
            <v>ULT ATUAL</v>
          </cell>
          <cell r="C771" t="str">
            <v>14/03/2016 (SEINFRA) E OUT/2016 (PREFEITURA)</v>
          </cell>
        </row>
        <row r="772">
          <cell r="B772" t="str">
            <v>TABELA</v>
          </cell>
          <cell r="C772" t="str">
            <v>SEINFRA V024.1 (DESONERADA)/PREFEITURA DE CANINDÉ  </v>
          </cell>
        </row>
        <row r="774">
          <cell r="B774" t="str">
            <v>Código</v>
          </cell>
          <cell r="C774" t="str">
            <v>Descrição</v>
          </cell>
          <cell r="D774" t="str">
            <v>Unidade</v>
          </cell>
          <cell r="E774" t="str">
            <v>Coeficiente</v>
          </cell>
          <cell r="F774" t="str">
            <v>Preço</v>
          </cell>
          <cell r="G774" t="str">
            <v>Total</v>
          </cell>
        </row>
        <row r="775">
          <cell r="B775" t="str">
            <v>MAO DE OBRA</v>
          </cell>
        </row>
        <row r="776">
          <cell r="B776" t="str">
            <v>I0042</v>
          </cell>
          <cell r="C776" t="str">
            <v>AUXILIAR DE ELETRICISTA</v>
          </cell>
          <cell r="D776" t="str">
            <v>H</v>
          </cell>
          <cell r="E776">
            <v>0.01</v>
          </cell>
          <cell r="F776">
            <v>5.6</v>
          </cell>
          <cell r="G776">
            <v>0.06</v>
          </cell>
        </row>
        <row r="777">
          <cell r="B777" t="str">
            <v>I2312</v>
          </cell>
          <cell r="C777" t="str">
            <v>ELETRICISTA</v>
          </cell>
          <cell r="D777" t="str">
            <v>H</v>
          </cell>
          <cell r="E777">
            <v>0.01</v>
          </cell>
          <cell r="F777">
            <v>7.2</v>
          </cell>
          <cell r="G777">
            <v>0.07</v>
          </cell>
        </row>
        <row r="778">
          <cell r="B778" t="str">
            <v>GRATIFICAÇÃO DE FUNÇÃO (ELETRICISTA MOTORISTA) DE 10% EM R$</v>
          </cell>
          <cell r="G778">
            <v>0.007000000000000001</v>
          </cell>
        </row>
        <row r="779">
          <cell r="B779" t="str">
            <v>TOTAL MAO DE OBRA R$</v>
          </cell>
          <cell r="G779">
            <v>0.14</v>
          </cell>
        </row>
        <row r="780">
          <cell r="B780" t="str">
            <v>MATERIAIS</v>
          </cell>
        </row>
        <row r="781">
          <cell r="B781" t="str">
            <v>I0375</v>
          </cell>
          <cell r="C781" t="str">
            <v>CABO EM PVC 1000V 6MM2</v>
          </cell>
          <cell r="D781" t="str">
            <v>MT</v>
          </cell>
          <cell r="E781">
            <v>1.02</v>
          </cell>
          <cell r="F781">
            <v>3.45</v>
          </cell>
          <cell r="G781">
            <v>3.52</v>
          </cell>
        </row>
        <row r="787">
          <cell r="B787" t="str">
            <v>TOTAL MATERIAIS R$</v>
          </cell>
          <cell r="G787">
            <v>3.52</v>
          </cell>
        </row>
        <row r="788">
          <cell r="B788" t="str">
            <v>EQUIPAMENTOS (CUSTO HORÁRIO)</v>
          </cell>
        </row>
        <row r="789">
          <cell r="B789" t="str">
            <v>COMPOSIÇÃO PMC-001</v>
          </cell>
          <cell r="C789" t="str">
            <v>VEÍCULO COM UM CESTO AÉREO SIMPLES ISOLADO COM ALCANCE ATÉ 13 METROS E PORTA ESCADA, MONTADO SOBRE CAMINHÃO DE CARROCERIA (CHP)</v>
          </cell>
          <cell r="D789" t="str">
            <v>CHP</v>
          </cell>
          <cell r="E789">
            <v>0.01</v>
          </cell>
          <cell r="F789">
            <v>100.06</v>
          </cell>
          <cell r="G789">
            <v>1</v>
          </cell>
        </row>
        <row r="790">
          <cell r="B790" t="str">
            <v>TOTAL EQUIPAMENTOS (CUSTO HORÁRIO) R$</v>
          </cell>
          <cell r="G790">
            <v>1</v>
          </cell>
        </row>
        <row r="791">
          <cell r="B791" t="str">
            <v>SERVIÇOS</v>
          </cell>
        </row>
        <row r="795">
          <cell r="B795" t="str">
            <v>TOTAL SERVIÇOS R$</v>
          </cell>
          <cell r="G795">
            <v>0</v>
          </cell>
        </row>
        <row r="797">
          <cell r="F797" t="str">
            <v>TOTAL SIMPLES R$</v>
          </cell>
          <cell r="G797">
            <v>4.66</v>
          </cell>
        </row>
        <row r="798">
          <cell r="F798" t="str">
            <v>ENCARGOS SOCIAIS DE 117,01% R$</v>
          </cell>
          <cell r="G798">
            <v>0.16</v>
          </cell>
        </row>
        <row r="799">
          <cell r="F799" t="str">
            <v>BDI R$</v>
          </cell>
          <cell r="G799">
            <v>1.21</v>
          </cell>
        </row>
        <row r="800">
          <cell r="F800" t="str">
            <v>TOTAL GERAL C/ BDI R$</v>
          </cell>
          <cell r="G800">
            <v>6.03</v>
          </cell>
        </row>
        <row r="801">
          <cell r="F801" t="str">
            <v>TOTAL GERAL S/ BDI R$</v>
          </cell>
          <cell r="G801">
            <v>4.82</v>
          </cell>
        </row>
        <row r="803">
          <cell r="A803" t="str">
            <v>3.7.d</v>
          </cell>
          <cell r="C803" t="str">
            <v>De 10,0mm2</v>
          </cell>
          <cell r="D803" t="str">
            <v>m</v>
          </cell>
          <cell r="G803">
            <v>6.710000000000001</v>
          </cell>
        </row>
        <row r="804">
          <cell r="B804" t="str">
            <v>COMPOSIÇÃO</v>
          </cell>
          <cell r="C804" t="str">
            <v>De 10,0mm2</v>
          </cell>
        </row>
        <row r="805">
          <cell r="B805" t="str">
            <v>UNIDADE</v>
          </cell>
          <cell r="C805" t="str">
            <v>m</v>
          </cell>
        </row>
        <row r="806">
          <cell r="B806" t="str">
            <v>CÓDIGO</v>
          </cell>
          <cell r="C806" t="str">
            <v>3.7.d</v>
          </cell>
        </row>
        <row r="807">
          <cell r="B807" t="str">
            <v>AUTOR</v>
          </cell>
          <cell r="C807" t="str">
            <v>HÉLIO DELGÁDO</v>
          </cell>
        </row>
        <row r="808">
          <cell r="B808" t="str">
            <v>ULT ATUAL</v>
          </cell>
          <cell r="C808" t="str">
            <v>14/03/2016 (SEINFRA) E OUT/2016 (PREFEITURA)</v>
          </cell>
        </row>
        <row r="809">
          <cell r="B809" t="str">
            <v>TABELA</v>
          </cell>
          <cell r="C809" t="str">
            <v>SEINFRA V024.1 (DESONERADA)/PREFEITURA DE CANINDÉ  </v>
          </cell>
        </row>
        <row r="811">
          <cell r="B811" t="str">
            <v>Código</v>
          </cell>
          <cell r="C811" t="str">
            <v>Descrição</v>
          </cell>
          <cell r="D811" t="str">
            <v>Unidade</v>
          </cell>
          <cell r="E811" t="str">
            <v>Coeficiente</v>
          </cell>
          <cell r="F811" t="str">
            <v>Preço</v>
          </cell>
          <cell r="G811" t="str">
            <v>Total</v>
          </cell>
        </row>
        <row r="812">
          <cell r="B812" t="str">
            <v>MAO DE OBRA</v>
          </cell>
        </row>
        <row r="813">
          <cell r="B813" t="str">
            <v>I0042</v>
          </cell>
          <cell r="C813" t="str">
            <v>AUXILIAR DE ELETRICISTA</v>
          </cell>
          <cell r="D813" t="str">
            <v>H</v>
          </cell>
          <cell r="E813">
            <v>0.01</v>
          </cell>
          <cell r="F813">
            <v>5.6</v>
          </cell>
          <cell r="G813">
            <v>0.06</v>
          </cell>
        </row>
        <row r="814">
          <cell r="B814" t="str">
            <v>I2312</v>
          </cell>
          <cell r="C814" t="str">
            <v>ELETRICISTA</v>
          </cell>
          <cell r="D814" t="str">
            <v>H</v>
          </cell>
          <cell r="E814">
            <v>0.01</v>
          </cell>
          <cell r="F814">
            <v>7.2</v>
          </cell>
          <cell r="G814">
            <v>0.07</v>
          </cell>
        </row>
        <row r="815">
          <cell r="B815" t="str">
            <v>GRATIFICAÇÃO DE FUNÇÃO (ELETRICISTA MOTORISTA) DE 10% EM R$</v>
          </cell>
          <cell r="G815">
            <v>0.007000000000000001</v>
          </cell>
        </row>
        <row r="816">
          <cell r="B816" t="str">
            <v>TOTAL MAO DE OBRA R$</v>
          </cell>
          <cell r="G816">
            <v>0.14</v>
          </cell>
        </row>
        <row r="817">
          <cell r="B817" t="str">
            <v>MATERIAIS</v>
          </cell>
        </row>
        <row r="818">
          <cell r="B818" t="str">
            <v>I0366</v>
          </cell>
          <cell r="C818" t="str">
            <v>CABO EM PVC 1000V 10MM2</v>
          </cell>
          <cell r="D818" t="str">
            <v>MT</v>
          </cell>
          <cell r="E818">
            <v>1.02</v>
          </cell>
          <cell r="F818">
            <v>5.3</v>
          </cell>
          <cell r="G818">
            <v>5.41</v>
          </cell>
        </row>
        <row r="824">
          <cell r="B824" t="str">
            <v>TOTAL MATERIAIS R$</v>
          </cell>
          <cell r="G824">
            <v>5.41</v>
          </cell>
        </row>
        <row r="825">
          <cell r="B825" t="str">
            <v>EQUIPAMENTOS (CUSTO HORÁRIO)</v>
          </cell>
        </row>
        <row r="826">
          <cell r="B826" t="str">
            <v>COMPOSIÇÃO PMC-001</v>
          </cell>
          <cell r="C826" t="str">
            <v>VEÍCULO COM UM CESTO AÉREO SIMPLES ISOLADO COM ALCANCE ATÉ 13 METROS E PORTA ESCADA, MONTADO SOBRE CAMINHÃO DE CARROCERIA (CHP)</v>
          </cell>
          <cell r="D826" t="str">
            <v>CHP</v>
          </cell>
          <cell r="E826">
            <v>0.01</v>
          </cell>
          <cell r="F826">
            <v>100.06</v>
          </cell>
          <cell r="G826">
            <v>1</v>
          </cell>
        </row>
        <row r="827">
          <cell r="B827" t="str">
            <v>TOTAL EQUIPAMENTOS (CUSTO HORÁRIO) R$</v>
          </cell>
          <cell r="G827">
            <v>1</v>
          </cell>
        </row>
        <row r="828">
          <cell r="B828" t="str">
            <v>SERVIÇOS</v>
          </cell>
        </row>
        <row r="832">
          <cell r="B832" t="str">
            <v>TOTAL SERVIÇOS R$</v>
          </cell>
          <cell r="G832">
            <v>0</v>
          </cell>
        </row>
        <row r="834">
          <cell r="F834" t="str">
            <v>TOTAL SIMPLES R$</v>
          </cell>
          <cell r="G834">
            <v>6.55</v>
          </cell>
        </row>
        <row r="835">
          <cell r="F835" t="str">
            <v>ENCARGOS SOCIAIS DE 117,01% R$</v>
          </cell>
          <cell r="G835">
            <v>0.16</v>
          </cell>
        </row>
        <row r="836">
          <cell r="F836" t="str">
            <v>BDI R$</v>
          </cell>
          <cell r="G836">
            <v>1.68</v>
          </cell>
        </row>
        <row r="837">
          <cell r="F837" t="str">
            <v>TOTAL GERAL C/ BDI R$</v>
          </cell>
          <cell r="G837">
            <v>8.39</v>
          </cell>
        </row>
        <row r="838">
          <cell r="F838" t="str">
            <v>TOTAL GERAL S/ BDI R$</v>
          </cell>
          <cell r="G838">
            <v>6.710000000000001</v>
          </cell>
        </row>
        <row r="840">
          <cell r="A840" t="str">
            <v>3.7.e</v>
          </cell>
          <cell r="C840" t="str">
            <v>De 16,0mm2</v>
          </cell>
          <cell r="D840" t="str">
            <v>m</v>
          </cell>
          <cell r="G840">
            <v>9.42</v>
          </cell>
        </row>
        <row r="841">
          <cell r="B841" t="str">
            <v>COMPOSIÇÃO</v>
          </cell>
          <cell r="C841" t="str">
            <v>De 16,0mm2</v>
          </cell>
        </row>
        <row r="842">
          <cell r="B842" t="str">
            <v>UNIDADE</v>
          </cell>
          <cell r="C842" t="str">
            <v>m</v>
          </cell>
        </row>
        <row r="843">
          <cell r="B843" t="str">
            <v>CÓDIGO</v>
          </cell>
          <cell r="C843" t="str">
            <v>3.7.e</v>
          </cell>
        </row>
        <row r="844">
          <cell r="B844" t="str">
            <v>AUTOR</v>
          </cell>
          <cell r="C844" t="str">
            <v>HÉLIO DELGÁDO</v>
          </cell>
        </row>
        <row r="845">
          <cell r="B845" t="str">
            <v>ULT ATUAL</v>
          </cell>
          <cell r="C845" t="str">
            <v>14/03/2016 (SEINFRA) E OUT/2016 (PREFEITURA)</v>
          </cell>
        </row>
        <row r="846">
          <cell r="B846" t="str">
            <v>TABELA</v>
          </cell>
          <cell r="C846" t="str">
            <v>SEINFRA V024.1 (DESONERADA)/PREFEITURA DE CANINDÉ  </v>
          </cell>
        </row>
        <row r="848">
          <cell r="B848" t="str">
            <v>Código</v>
          </cell>
          <cell r="C848" t="str">
            <v>Descrição</v>
          </cell>
          <cell r="D848" t="str">
            <v>Unidade</v>
          </cell>
          <cell r="E848" t="str">
            <v>Coeficiente</v>
          </cell>
          <cell r="F848" t="str">
            <v>Preço</v>
          </cell>
          <cell r="G848" t="str">
            <v>Total</v>
          </cell>
        </row>
        <row r="849">
          <cell r="B849" t="str">
            <v>MAO DE OBRA</v>
          </cell>
        </row>
        <row r="850">
          <cell r="B850" t="str">
            <v>I0042</v>
          </cell>
          <cell r="C850" t="str">
            <v>AUXILIAR DE ELETRICISTA</v>
          </cell>
          <cell r="D850" t="str">
            <v>H</v>
          </cell>
          <cell r="E850">
            <v>0.01</v>
          </cell>
          <cell r="F850">
            <v>5.6</v>
          </cell>
          <cell r="G850">
            <v>0.06</v>
          </cell>
        </row>
        <row r="851">
          <cell r="B851" t="str">
            <v>I2312</v>
          </cell>
          <cell r="C851" t="str">
            <v>ELETRICISTA</v>
          </cell>
          <cell r="D851" t="str">
            <v>H</v>
          </cell>
          <cell r="E851">
            <v>0.01</v>
          </cell>
          <cell r="F851">
            <v>7.2</v>
          </cell>
          <cell r="G851">
            <v>0.07</v>
          </cell>
        </row>
        <row r="852">
          <cell r="B852" t="str">
            <v>GRATIFICAÇÃO DE FUNÇÃO (ELETRICISTA MOTORISTA) DE 10% EM R$</v>
          </cell>
          <cell r="G852">
            <v>0.007000000000000001</v>
          </cell>
        </row>
        <row r="853">
          <cell r="B853" t="str">
            <v>TOTAL MAO DE OBRA R$</v>
          </cell>
          <cell r="G853">
            <v>0.14</v>
          </cell>
        </row>
        <row r="854">
          <cell r="B854" t="str">
            <v>MATERIAIS</v>
          </cell>
        </row>
        <row r="855">
          <cell r="B855" t="str">
            <v>I0369</v>
          </cell>
          <cell r="C855" t="str">
            <v>CABO EM PVC 1000V 16MM2</v>
          </cell>
          <cell r="D855" t="str">
            <v>MT</v>
          </cell>
          <cell r="E855">
            <v>1.02</v>
          </cell>
          <cell r="F855">
            <v>7.96</v>
          </cell>
          <cell r="G855">
            <v>8.12</v>
          </cell>
        </row>
        <row r="861">
          <cell r="B861" t="str">
            <v>TOTAL MATERIAIS R$</v>
          </cell>
          <cell r="G861">
            <v>8.12</v>
          </cell>
        </row>
        <row r="862">
          <cell r="B862" t="str">
            <v>EQUIPAMENTOS (CUSTO HORÁRIO)</v>
          </cell>
        </row>
        <row r="863">
          <cell r="B863" t="str">
            <v>COMPOSIÇÃO PMC-001</v>
          </cell>
          <cell r="C863" t="str">
            <v>VEÍCULO COM UM CESTO AÉREO SIMPLES ISOLADO COM ALCANCE ATÉ 13 METROS E PORTA ESCADA, MONTADO SOBRE CAMINHÃO DE CARROCERIA (CHP)</v>
          </cell>
          <cell r="D863" t="str">
            <v>CHP</v>
          </cell>
          <cell r="E863">
            <v>0.01</v>
          </cell>
          <cell r="F863">
            <v>100.06</v>
          </cell>
          <cell r="G863">
            <v>1</v>
          </cell>
        </row>
        <row r="864">
          <cell r="B864" t="str">
            <v>TOTAL EQUIPAMENTOS (CUSTO HORÁRIO) R$</v>
          </cell>
          <cell r="G864">
            <v>1</v>
          </cell>
        </row>
        <row r="865">
          <cell r="B865" t="str">
            <v>SERVIÇOS</v>
          </cell>
        </row>
        <row r="869">
          <cell r="B869" t="str">
            <v>TOTAL SERVIÇOS R$</v>
          </cell>
          <cell r="G869">
            <v>0</v>
          </cell>
        </row>
        <row r="871">
          <cell r="F871" t="str">
            <v>TOTAL SIMPLES R$</v>
          </cell>
          <cell r="G871">
            <v>9.26</v>
          </cell>
        </row>
        <row r="872">
          <cell r="F872" t="str">
            <v>ENCARGOS SOCIAIS DE 117,01% R$</v>
          </cell>
          <cell r="G872">
            <v>0.16</v>
          </cell>
        </row>
        <row r="873">
          <cell r="F873" t="str">
            <v>BDI R$</v>
          </cell>
          <cell r="G873">
            <v>2.36</v>
          </cell>
        </row>
        <row r="874">
          <cell r="F874" t="str">
            <v>TOTAL GERAL C/ BDI R$</v>
          </cell>
          <cell r="G874">
            <v>11.78</v>
          </cell>
        </row>
        <row r="875">
          <cell r="F875" t="str">
            <v>TOTAL GERAL S/ BDI R$</v>
          </cell>
          <cell r="G875">
            <v>9.42</v>
          </cell>
        </row>
        <row r="877">
          <cell r="A877" t="str">
            <v>3.7.f</v>
          </cell>
          <cell r="C877" t="str">
            <v>De 25,0mm2</v>
          </cell>
          <cell r="D877" t="str">
            <v>m</v>
          </cell>
          <cell r="G877">
            <v>15.09</v>
          </cell>
        </row>
        <row r="878">
          <cell r="B878" t="str">
            <v>COMPOSIÇÃO</v>
          </cell>
          <cell r="C878" t="str">
            <v>De 25,0mm2</v>
          </cell>
        </row>
        <row r="879">
          <cell r="B879" t="str">
            <v>UNIDADE</v>
          </cell>
          <cell r="C879" t="str">
            <v>m</v>
          </cell>
        </row>
        <row r="880">
          <cell r="B880" t="str">
            <v>CÓDIGO</v>
          </cell>
          <cell r="C880" t="str">
            <v>3.7.f</v>
          </cell>
        </row>
        <row r="881">
          <cell r="B881" t="str">
            <v>AUTOR</v>
          </cell>
          <cell r="C881" t="str">
            <v>HÉLIO DELGÁDO</v>
          </cell>
        </row>
        <row r="882">
          <cell r="B882" t="str">
            <v>ULT ATUAL</v>
          </cell>
          <cell r="C882" t="str">
            <v>14/03/2016 (SEINFRA) E OUT/2016 (PREFEITURA)</v>
          </cell>
        </row>
        <row r="883">
          <cell r="B883" t="str">
            <v>TABELA</v>
          </cell>
          <cell r="C883" t="str">
            <v>SEINFRA V024.1 (DESONERADA)/PREFEITURA DE CANINDÉ  </v>
          </cell>
        </row>
        <row r="885">
          <cell r="B885" t="str">
            <v>Código</v>
          </cell>
          <cell r="C885" t="str">
            <v>Descrição</v>
          </cell>
          <cell r="D885" t="str">
            <v>Unidade</v>
          </cell>
          <cell r="E885" t="str">
            <v>Coeficiente</v>
          </cell>
          <cell r="F885" t="str">
            <v>Preço</v>
          </cell>
          <cell r="G885" t="str">
            <v>Total</v>
          </cell>
        </row>
        <row r="886">
          <cell r="B886" t="str">
            <v>MAO DE OBRA</v>
          </cell>
        </row>
        <row r="887">
          <cell r="B887" t="str">
            <v>I0042</v>
          </cell>
          <cell r="C887" t="str">
            <v>AUXILIAR DE ELETRICISTA</v>
          </cell>
          <cell r="D887" t="str">
            <v>H</v>
          </cell>
          <cell r="E887">
            <v>0.02</v>
          </cell>
          <cell r="F887">
            <v>5.6</v>
          </cell>
          <cell r="G887">
            <v>0.11</v>
          </cell>
        </row>
        <row r="888">
          <cell r="B888" t="str">
            <v>I2312</v>
          </cell>
          <cell r="C888" t="str">
            <v>ELETRICISTA</v>
          </cell>
          <cell r="D888" t="str">
            <v>H</v>
          </cell>
          <cell r="E888">
            <v>0.02</v>
          </cell>
          <cell r="F888">
            <v>7.2</v>
          </cell>
          <cell r="G888">
            <v>0.14</v>
          </cell>
        </row>
        <row r="889">
          <cell r="B889" t="str">
            <v>GRATIFICAÇÃO DE FUNÇÃO (ELETRICISTA MOTORISTA) DE 10% EM R$</v>
          </cell>
          <cell r="G889">
            <v>0.014000000000000002</v>
          </cell>
        </row>
        <row r="890">
          <cell r="B890" t="str">
            <v>TOTAL MAO DE OBRA R$</v>
          </cell>
          <cell r="G890">
            <v>0.26</v>
          </cell>
        </row>
        <row r="891">
          <cell r="B891" t="str">
            <v>MATERIAIS</v>
          </cell>
        </row>
        <row r="892">
          <cell r="B892" t="str">
            <v>I0372</v>
          </cell>
          <cell r="C892" t="str">
            <v>CABO EM PVC 1000V 25MM2</v>
          </cell>
          <cell r="D892" t="str">
            <v>MT</v>
          </cell>
          <cell r="E892">
            <v>1.02</v>
          </cell>
          <cell r="F892">
            <v>12.28</v>
          </cell>
          <cell r="G892">
            <v>12.53</v>
          </cell>
        </row>
        <row r="898">
          <cell r="B898" t="str">
            <v>TOTAL MATERIAIS R$</v>
          </cell>
          <cell r="G898">
            <v>12.53</v>
          </cell>
        </row>
        <row r="899">
          <cell r="B899" t="str">
            <v>EQUIPAMENTOS (CUSTO HORÁRIO)</v>
          </cell>
        </row>
        <row r="900">
          <cell r="B900" t="str">
            <v>COMPOSIÇÃO PMC-001</v>
          </cell>
          <cell r="C900" t="str">
            <v>VEÍCULO COM UM CESTO AÉREO SIMPLES ISOLADO COM ALCANCE ATÉ 13 METROS E PORTA ESCADA, MONTADO SOBRE CAMINHÃO DE CARROCERIA (CHP)</v>
          </cell>
          <cell r="D900" t="str">
            <v>CHP</v>
          </cell>
          <cell r="E900">
            <v>0.02</v>
          </cell>
          <cell r="F900">
            <v>100.06</v>
          </cell>
          <cell r="G900">
            <v>2</v>
          </cell>
        </row>
        <row r="901">
          <cell r="B901" t="str">
            <v>TOTAL EQUIPAMENTOS (CUSTO HORÁRIO) R$</v>
          </cell>
          <cell r="G901">
            <v>2</v>
          </cell>
        </row>
        <row r="902">
          <cell r="B902" t="str">
            <v>SERVIÇOS</v>
          </cell>
        </row>
        <row r="906">
          <cell r="B906" t="str">
            <v>TOTAL SERVIÇOS R$</v>
          </cell>
          <cell r="G906">
            <v>0</v>
          </cell>
        </row>
        <row r="908">
          <cell r="F908" t="str">
            <v>TOTAL SIMPLES R$</v>
          </cell>
          <cell r="G908">
            <v>14.79</v>
          </cell>
        </row>
        <row r="909">
          <cell r="F909" t="str">
            <v>ENCARGOS SOCIAIS DE 117,01% R$</v>
          </cell>
          <cell r="G909">
            <v>0.3</v>
          </cell>
        </row>
        <row r="910">
          <cell r="F910" t="str">
            <v>BDI R$</v>
          </cell>
          <cell r="G910">
            <v>3.77</v>
          </cell>
        </row>
        <row r="911">
          <cell r="F911" t="str">
            <v>TOTAL GERAL C/ BDI R$</v>
          </cell>
          <cell r="G911">
            <v>18.86</v>
          </cell>
        </row>
        <row r="912">
          <cell r="F912" t="str">
            <v>TOTAL GERAL S/ BDI R$</v>
          </cell>
          <cell r="G912">
            <v>15.09</v>
          </cell>
        </row>
        <row r="914">
          <cell r="A914" t="str">
            <v>3.8.a</v>
          </cell>
          <cell r="C914" t="str">
            <v>PP 3x2,5mm2</v>
          </cell>
          <cell r="D914" t="str">
            <v>m</v>
          </cell>
          <cell r="G914">
            <v>6</v>
          </cell>
        </row>
        <row r="915">
          <cell r="B915" t="str">
            <v>COMPOSIÇÃO</v>
          </cell>
          <cell r="C915" t="str">
            <v>PP 3x2,5mm2</v>
          </cell>
        </row>
        <row r="916">
          <cell r="B916" t="str">
            <v>UNIDADE</v>
          </cell>
          <cell r="C916" t="str">
            <v>m</v>
          </cell>
        </row>
        <row r="917">
          <cell r="B917" t="str">
            <v>CÓDIGO</v>
          </cell>
          <cell r="C917" t="str">
            <v>3.8.a</v>
          </cell>
        </row>
        <row r="918">
          <cell r="B918" t="str">
            <v>AUTOR</v>
          </cell>
          <cell r="C918" t="str">
            <v>HÉLIO DELGÁDO</v>
          </cell>
        </row>
        <row r="919">
          <cell r="B919" t="str">
            <v>ULT ATUAL</v>
          </cell>
          <cell r="C919" t="str">
            <v>14/03/2016 (SEINFRA) E OUT/2016 (PREFEITURA)</v>
          </cell>
        </row>
        <row r="920">
          <cell r="B920" t="str">
            <v>TABELA</v>
          </cell>
          <cell r="C920" t="str">
            <v>SEINFRA V024.1 (DESONERADA)/PREFEITURA DE CANINDÉ  </v>
          </cell>
        </row>
        <row r="922">
          <cell r="B922" t="str">
            <v>Código</v>
          </cell>
          <cell r="C922" t="str">
            <v>Descrição</v>
          </cell>
          <cell r="D922" t="str">
            <v>Unidade</v>
          </cell>
          <cell r="E922" t="str">
            <v>Coeficiente</v>
          </cell>
          <cell r="F922" t="str">
            <v>Preço</v>
          </cell>
          <cell r="G922" t="str">
            <v>Total</v>
          </cell>
        </row>
        <row r="923">
          <cell r="B923" t="str">
            <v>MAO DE OBRA</v>
          </cell>
        </row>
        <row r="924">
          <cell r="B924" t="str">
            <v>I0042</v>
          </cell>
          <cell r="C924" t="str">
            <v>AUXILIAR DE ELETRICISTA</v>
          </cell>
          <cell r="D924" t="str">
            <v>H</v>
          </cell>
          <cell r="E924">
            <v>0.02</v>
          </cell>
          <cell r="F924">
            <v>5.6</v>
          </cell>
          <cell r="G924">
            <v>0.11</v>
          </cell>
        </row>
        <row r="925">
          <cell r="B925" t="str">
            <v>I2312</v>
          </cell>
          <cell r="C925" t="str">
            <v>ELETRICISTA</v>
          </cell>
          <cell r="D925" t="str">
            <v>H</v>
          </cell>
          <cell r="E925">
            <v>0.02</v>
          </cell>
          <cell r="F925">
            <v>7.2</v>
          </cell>
          <cell r="G925">
            <v>0.14</v>
          </cell>
        </row>
        <row r="926">
          <cell r="B926" t="str">
            <v>GRATIFICAÇÃO DE FUNÇÃO (ELETRICISTA MOTORISTA) DE 10% EM R$</v>
          </cell>
          <cell r="G926">
            <v>0.014000000000000002</v>
          </cell>
        </row>
        <row r="927">
          <cell r="B927" t="str">
            <v>TOTAL MAO DE OBRA R$</v>
          </cell>
          <cell r="G927">
            <v>0.26</v>
          </cell>
        </row>
        <row r="928">
          <cell r="B928" t="str">
            <v>MATERIAIS</v>
          </cell>
        </row>
        <row r="929">
          <cell r="B929" t="str">
            <v>I8438</v>
          </cell>
          <cell r="C929" t="str">
            <v>CABO CORDPLAST (CABO PP) 3 x 2,50 mm²</v>
          </cell>
          <cell r="D929" t="str">
            <v>MT</v>
          </cell>
          <cell r="E929">
            <v>1</v>
          </cell>
          <cell r="F929">
            <v>3.44</v>
          </cell>
          <cell r="G929">
            <v>3.44</v>
          </cell>
        </row>
        <row r="935">
          <cell r="B935" t="str">
            <v>TOTAL MATERIAIS R$</v>
          </cell>
          <cell r="G935">
            <v>3.44</v>
          </cell>
        </row>
        <row r="936">
          <cell r="B936" t="str">
            <v>EQUIPAMENTOS (CUSTO HORÁRIO)</v>
          </cell>
        </row>
        <row r="937">
          <cell r="B937" t="str">
            <v>COMPOSIÇÃO PMC-001</v>
          </cell>
          <cell r="C937" t="str">
            <v>VEÍCULO COM UM CESTO AÉREO SIMPLES ISOLADO COM ALCANCE ATÉ 13 METROS E PORTA ESCADA, MONTADO SOBRE CAMINHÃO DE CARROCERIA (CHP)</v>
          </cell>
          <cell r="D937" t="str">
            <v>CHP</v>
          </cell>
          <cell r="E937">
            <v>0.02</v>
          </cell>
          <cell r="F937">
            <v>100.06</v>
          </cell>
          <cell r="G937">
            <v>2</v>
          </cell>
        </row>
        <row r="938">
          <cell r="B938" t="str">
            <v>TOTAL EQUIPAMENTOS (CUSTO HORÁRIO) R$</v>
          </cell>
          <cell r="G938">
            <v>2</v>
          </cell>
        </row>
        <row r="939">
          <cell r="B939" t="str">
            <v>SERVIÇOS</v>
          </cell>
        </row>
        <row r="943">
          <cell r="B943" t="str">
            <v>TOTAL SERVIÇOS R$</v>
          </cell>
          <cell r="G943">
            <v>0</v>
          </cell>
        </row>
        <row r="945">
          <cell r="F945" t="str">
            <v>TOTAL SIMPLES R$</v>
          </cell>
          <cell r="G945">
            <v>5.7</v>
          </cell>
        </row>
        <row r="946">
          <cell r="F946" t="str">
            <v>ENCARGOS SOCIAIS DE 117,01% R$</v>
          </cell>
          <cell r="G946">
            <v>0.3</v>
          </cell>
        </row>
        <row r="947">
          <cell r="F947" t="str">
            <v>BDI R$</v>
          </cell>
          <cell r="G947">
            <v>1.5</v>
          </cell>
        </row>
        <row r="948">
          <cell r="F948" t="str">
            <v>TOTAL GERAL C/ BDI R$</v>
          </cell>
          <cell r="G948">
            <v>7.5</v>
          </cell>
        </row>
        <row r="949">
          <cell r="F949" t="str">
            <v>TOTAL GERAL S/ BDI R$</v>
          </cell>
          <cell r="G949">
            <v>6</v>
          </cell>
        </row>
        <row r="951">
          <cell r="A951" t="str">
            <v>3.8.b</v>
          </cell>
          <cell r="C951" t="str">
            <v>Concêntrico bipolar 4,0mm2 </v>
          </cell>
          <cell r="D951" t="str">
            <v>m</v>
          </cell>
          <cell r="G951">
            <v>4.64</v>
          </cell>
        </row>
        <row r="952">
          <cell r="B952" t="str">
            <v>COMPOSIÇÃO</v>
          </cell>
          <cell r="C952" t="str">
            <v>Concêntrico bipolar 4,0mm2 </v>
          </cell>
        </row>
        <row r="953">
          <cell r="B953" t="str">
            <v>UNIDADE</v>
          </cell>
          <cell r="C953" t="str">
            <v>m</v>
          </cell>
        </row>
        <row r="954">
          <cell r="B954" t="str">
            <v>CÓDIGO</v>
          </cell>
          <cell r="C954" t="str">
            <v>3.8.b</v>
          </cell>
        </row>
        <row r="955">
          <cell r="B955" t="str">
            <v>AUTOR</v>
          </cell>
          <cell r="C955" t="str">
            <v>HÉLIO DELGÁDO</v>
          </cell>
        </row>
        <row r="956">
          <cell r="B956" t="str">
            <v>ULT ATUAL</v>
          </cell>
          <cell r="C956" t="str">
            <v>14/03/2016 (SEINFRA) E OUT/2016 (PREFEITURA)</v>
          </cell>
        </row>
        <row r="957">
          <cell r="B957" t="str">
            <v>TABELA</v>
          </cell>
          <cell r="C957" t="str">
            <v>SEINFRA V024.1 (DESONERADA)/PREFEITURA DE CANINDÉ  </v>
          </cell>
        </row>
        <row r="959">
          <cell r="B959" t="str">
            <v>Código</v>
          </cell>
          <cell r="C959" t="str">
            <v>Descrição</v>
          </cell>
          <cell r="D959" t="str">
            <v>Unidade</v>
          </cell>
          <cell r="E959" t="str">
            <v>Coeficiente</v>
          </cell>
          <cell r="F959" t="str">
            <v>Preço</v>
          </cell>
          <cell r="G959" t="str">
            <v>Total</v>
          </cell>
        </row>
        <row r="960">
          <cell r="B960" t="str">
            <v>MAO DE OBRA</v>
          </cell>
        </row>
        <row r="961">
          <cell r="B961" t="str">
            <v>I0042</v>
          </cell>
          <cell r="C961" t="str">
            <v>AUXILIAR DE ELETRICISTA</v>
          </cell>
          <cell r="D961" t="str">
            <v>H</v>
          </cell>
          <cell r="E961">
            <v>0.02</v>
          </cell>
          <cell r="F961">
            <v>5.6</v>
          </cell>
          <cell r="G961">
            <v>0.11</v>
          </cell>
        </row>
        <row r="962">
          <cell r="B962" t="str">
            <v>I2312</v>
          </cell>
          <cell r="C962" t="str">
            <v>ELETRICISTA</v>
          </cell>
          <cell r="D962" t="str">
            <v>H</v>
          </cell>
          <cell r="E962">
            <v>0.02</v>
          </cell>
          <cell r="F962">
            <v>7.2</v>
          </cell>
          <cell r="G962">
            <v>0.14</v>
          </cell>
        </row>
        <row r="963">
          <cell r="B963" t="str">
            <v>GRATIFICAÇÃO DE FUNÇÃO (ELETRICISTA MOTORISTA) DE 10% EM R$</v>
          </cell>
          <cell r="G963">
            <v>0.014000000000000002</v>
          </cell>
        </row>
        <row r="964">
          <cell r="B964" t="str">
            <v>TOTAL MAO DE OBRA R$</v>
          </cell>
          <cell r="G964">
            <v>0.26</v>
          </cell>
        </row>
        <row r="965">
          <cell r="B965" t="str">
            <v>MATERIAIS</v>
          </cell>
        </row>
        <row r="966">
          <cell r="B966" t="str">
            <v>INSUMO PMC-0007</v>
          </cell>
          <cell r="C966" t="str">
            <v>CABO CONCÊNTRICO BIPOLAR DE 4,0MM2</v>
          </cell>
          <cell r="D966" t="str">
            <v>MT</v>
          </cell>
          <cell r="E966">
            <v>1</v>
          </cell>
          <cell r="F966">
            <v>2.075</v>
          </cell>
          <cell r="G966">
            <v>2.08</v>
          </cell>
        </row>
        <row r="972">
          <cell r="B972" t="str">
            <v>TOTAL MATERIAIS R$</v>
          </cell>
          <cell r="G972">
            <v>2.08</v>
          </cell>
        </row>
        <row r="973">
          <cell r="B973" t="str">
            <v>EQUIPAMENTOS (CUSTO HORÁRIO)</v>
          </cell>
        </row>
        <row r="974">
          <cell r="B974" t="str">
            <v>COMPOSIÇÃO PMC-001</v>
          </cell>
          <cell r="C974" t="str">
            <v>VEÍCULO COM UM CESTO AÉREO SIMPLES ISOLADO COM ALCANCE ATÉ 13 METROS E PORTA ESCADA, MONTADO SOBRE CAMINHÃO DE CARROCERIA (CHP)</v>
          </cell>
          <cell r="D974" t="str">
            <v>CHP</v>
          </cell>
          <cell r="E974">
            <v>0.02</v>
          </cell>
          <cell r="F974">
            <v>100.06</v>
          </cell>
          <cell r="G974">
            <v>2</v>
          </cell>
        </row>
        <row r="975">
          <cell r="B975" t="str">
            <v>TOTAL EQUIPAMENTOS (CUSTO HORÁRIO) R$</v>
          </cell>
          <cell r="G975">
            <v>2</v>
          </cell>
        </row>
        <row r="976">
          <cell r="B976" t="str">
            <v>SERVIÇOS</v>
          </cell>
        </row>
        <row r="980">
          <cell r="B980" t="str">
            <v>TOTAL SERVIÇOS R$</v>
          </cell>
          <cell r="G980">
            <v>0</v>
          </cell>
        </row>
        <row r="982">
          <cell r="F982" t="str">
            <v>TOTAL SIMPLES R$</v>
          </cell>
          <cell r="G982">
            <v>4.34</v>
          </cell>
        </row>
        <row r="983">
          <cell r="F983" t="str">
            <v>ENCARGOS SOCIAIS DE 117,01% R$</v>
          </cell>
          <cell r="G983">
            <v>0.3</v>
          </cell>
        </row>
        <row r="984">
          <cell r="F984" t="str">
            <v>BDI R$</v>
          </cell>
          <cell r="G984">
            <v>1.16</v>
          </cell>
        </row>
        <row r="985">
          <cell r="F985" t="str">
            <v>TOTAL GERAL C/ BDI R$</v>
          </cell>
          <cell r="G985">
            <v>5.8</v>
          </cell>
        </row>
        <row r="986">
          <cell r="F986" t="str">
            <v>TOTAL GERAL S/ BDI R$</v>
          </cell>
          <cell r="G986">
            <v>4.64</v>
          </cell>
        </row>
        <row r="988">
          <cell r="A988" t="str">
            <v>3.9.a</v>
          </cell>
          <cell r="C988" t="str">
            <v>1#16(16)mm2</v>
          </cell>
          <cell r="D988" t="str">
            <v>m</v>
          </cell>
          <cell r="G988">
            <v>6.56</v>
          </cell>
        </row>
        <row r="989">
          <cell r="B989" t="str">
            <v>COMPOSIÇÃO</v>
          </cell>
          <cell r="C989" t="str">
            <v>1#16(16)mm2</v>
          </cell>
        </row>
        <row r="990">
          <cell r="B990" t="str">
            <v>UNIDADE</v>
          </cell>
          <cell r="C990" t="str">
            <v>m</v>
          </cell>
        </row>
        <row r="991">
          <cell r="B991" t="str">
            <v>CÓDIGO</v>
          </cell>
          <cell r="C991" t="str">
            <v>3.9.a</v>
          </cell>
        </row>
        <row r="992">
          <cell r="B992" t="str">
            <v>AUTOR</v>
          </cell>
          <cell r="C992" t="str">
            <v>HÉLIO DELGÁDO</v>
          </cell>
        </row>
        <row r="993">
          <cell r="B993" t="str">
            <v>ULT ATUAL</v>
          </cell>
          <cell r="C993" t="str">
            <v>14/03/2016 (SEINFRA) E OUT/2016 (PREFEITURA)</v>
          </cell>
        </row>
        <row r="994">
          <cell r="B994" t="str">
            <v>TABELA</v>
          </cell>
          <cell r="C994" t="str">
            <v>SEINFRA V024.1 (DESONERADA)/PREFEITURA DE CANINDÉ  </v>
          </cell>
        </row>
        <row r="996">
          <cell r="B996" t="str">
            <v>Código</v>
          </cell>
          <cell r="C996" t="str">
            <v>Descrição</v>
          </cell>
          <cell r="D996" t="str">
            <v>Unidade</v>
          </cell>
          <cell r="E996" t="str">
            <v>Coeficiente</v>
          </cell>
          <cell r="F996" t="str">
            <v>Preço</v>
          </cell>
          <cell r="G996" t="str">
            <v>Total</v>
          </cell>
        </row>
        <row r="997">
          <cell r="B997" t="str">
            <v>MAO DE OBRA</v>
          </cell>
        </row>
        <row r="998">
          <cell r="B998" t="str">
            <v>I0042</v>
          </cell>
          <cell r="C998" t="str">
            <v>AUXILIAR DE ELETRICISTA</v>
          </cell>
          <cell r="D998" t="str">
            <v>H</v>
          </cell>
          <cell r="E998">
            <v>0.03</v>
          </cell>
          <cell r="F998">
            <v>5.6</v>
          </cell>
          <cell r="G998">
            <v>0.17</v>
          </cell>
        </row>
        <row r="999">
          <cell r="B999" t="str">
            <v>I2312</v>
          </cell>
          <cell r="C999" t="str">
            <v>ELETRICISTA</v>
          </cell>
          <cell r="D999" t="str">
            <v>H</v>
          </cell>
          <cell r="E999">
            <v>0.03</v>
          </cell>
          <cell r="F999">
            <v>7.2</v>
          </cell>
          <cell r="G999">
            <v>0.22</v>
          </cell>
        </row>
        <row r="1000">
          <cell r="B1000" t="str">
            <v>GRATIFICAÇÃO DE FUNÇÃO (ELETRICISTA MOTORISTA) DE 10% EM R$</v>
          </cell>
          <cell r="G1000">
            <v>0.022000000000000002</v>
          </cell>
        </row>
        <row r="1001">
          <cell r="B1001" t="str">
            <v>TOTAL MAO DE OBRA R$</v>
          </cell>
          <cell r="G1001">
            <v>0.41</v>
          </cell>
        </row>
        <row r="1002">
          <cell r="B1002" t="str">
            <v>MATERIAIS</v>
          </cell>
        </row>
        <row r="1003">
          <cell r="B1003" t="str">
            <v>I8843</v>
          </cell>
          <cell r="C1003" t="str">
            <v>CABO DE ALUMÍNIO MULTIPLEX XLPE 06/1KV 1X1X16+16MM2</v>
          </cell>
          <cell r="D1003" t="str">
            <v>MT</v>
          </cell>
          <cell r="E1003">
            <v>1.02</v>
          </cell>
          <cell r="F1003">
            <v>2.62</v>
          </cell>
          <cell r="G1003">
            <v>2.67</v>
          </cell>
        </row>
        <row r="1006">
          <cell r="B1006" t="str">
            <v>TOTAL MATERIAIS R$</v>
          </cell>
          <cell r="G1006">
            <v>2.67</v>
          </cell>
        </row>
        <row r="1007">
          <cell r="B1007" t="str">
            <v>EQUIPAMENTOS (CUSTO HORÁRIO)</v>
          </cell>
        </row>
        <row r="1008">
          <cell r="B1008" t="str">
            <v>COMPOSIÇÃO PMC-001</v>
          </cell>
          <cell r="C1008" t="str">
            <v>VEÍCULO COM UM CESTO AÉREO SIMPLES ISOLADO COM ALCANCE ATÉ 13 METROS E PORTA ESCADA, MONTADO SOBRE CAMINHÃO DE CARROCERIA (CHP)</v>
          </cell>
          <cell r="D1008" t="str">
            <v>CHP</v>
          </cell>
          <cell r="E1008">
            <v>0.03</v>
          </cell>
          <cell r="F1008">
            <v>100.06</v>
          </cell>
          <cell r="G1008">
            <v>3</v>
          </cell>
        </row>
        <row r="1009">
          <cell r="B1009" t="str">
            <v>TOTAL EQUIPAMENTOS (CUSTO HORÁRIO) R$</v>
          </cell>
          <cell r="G1009">
            <v>3</v>
          </cell>
        </row>
        <row r="1010">
          <cell r="B1010" t="str">
            <v>SERVIÇOS</v>
          </cell>
        </row>
        <row r="1014">
          <cell r="B1014" t="str">
            <v>TOTAL SERVIÇOS R$</v>
          </cell>
          <cell r="G1014">
            <v>0</v>
          </cell>
        </row>
        <row r="1016">
          <cell r="F1016" t="str">
            <v>TOTAL SIMPLES R$</v>
          </cell>
          <cell r="G1016">
            <v>6.08</v>
          </cell>
        </row>
        <row r="1017">
          <cell r="F1017" t="str">
            <v>ENCARGOS SOCIAIS DE 117,01% R$</v>
          </cell>
          <cell r="G1017">
            <v>0.48</v>
          </cell>
        </row>
        <row r="1018">
          <cell r="F1018" t="str">
            <v>BDI R$</v>
          </cell>
          <cell r="G1018">
            <v>1.64</v>
          </cell>
        </row>
        <row r="1019">
          <cell r="F1019" t="str">
            <v>TOTAL GERAL C/ BDI R$</v>
          </cell>
          <cell r="G1019">
            <v>8.2</v>
          </cell>
        </row>
        <row r="1020">
          <cell r="F1020" t="str">
            <v>TOTAL GERAL S/ BDI R$</v>
          </cell>
          <cell r="G1020">
            <v>6.56</v>
          </cell>
        </row>
        <row r="1022">
          <cell r="A1022" t="str">
            <v>3.9.b</v>
          </cell>
          <cell r="C1022" t="str">
            <v>3#16(16)mm2</v>
          </cell>
          <cell r="D1022" t="str">
            <v>m</v>
          </cell>
          <cell r="G1022">
            <v>13.73</v>
          </cell>
        </row>
        <row r="1023">
          <cell r="B1023" t="str">
            <v>COMPOSIÇÃO</v>
          </cell>
          <cell r="C1023" t="str">
            <v>3#16(16)mm2</v>
          </cell>
        </row>
        <row r="1024">
          <cell r="B1024" t="str">
            <v>UNIDADE</v>
          </cell>
          <cell r="C1024" t="str">
            <v>m</v>
          </cell>
        </row>
        <row r="1025">
          <cell r="B1025" t="str">
            <v>CÓDIGO</v>
          </cell>
          <cell r="C1025" t="str">
            <v>3.9.b</v>
          </cell>
        </row>
        <row r="1026">
          <cell r="B1026" t="str">
            <v>AUTOR</v>
          </cell>
          <cell r="C1026" t="str">
            <v>HÉLIO DELGÁDO</v>
          </cell>
        </row>
        <row r="1027">
          <cell r="B1027" t="str">
            <v>ULT ATUAL</v>
          </cell>
          <cell r="C1027" t="str">
            <v>14/03/2016 (SEINFRA) E OUT/2016 (PREFEITURA)</v>
          </cell>
        </row>
        <row r="1028">
          <cell r="B1028" t="str">
            <v>TABELA</v>
          </cell>
          <cell r="C1028" t="str">
            <v>SEINFRA V024.1 (DESONERADA)/PREFEITURA DE CANINDÉ  </v>
          </cell>
        </row>
        <row r="1030">
          <cell r="B1030" t="str">
            <v>Código</v>
          </cell>
          <cell r="C1030" t="str">
            <v>Descrição</v>
          </cell>
          <cell r="D1030" t="str">
            <v>Unidade</v>
          </cell>
          <cell r="E1030" t="str">
            <v>Coeficiente</v>
          </cell>
          <cell r="F1030" t="str">
            <v>Preço</v>
          </cell>
          <cell r="G1030" t="str">
            <v>Total</v>
          </cell>
        </row>
        <row r="1031">
          <cell r="B1031" t="str">
            <v>MAO DE OBRA</v>
          </cell>
        </row>
        <row r="1032">
          <cell r="B1032" t="str">
            <v>I0042</v>
          </cell>
          <cell r="C1032" t="str">
            <v>AUXILIAR DE ELETRICISTA</v>
          </cell>
          <cell r="D1032" t="str">
            <v>H</v>
          </cell>
          <cell r="E1032">
            <v>0.06</v>
          </cell>
          <cell r="F1032">
            <v>5.6</v>
          </cell>
          <cell r="G1032">
            <v>0.34</v>
          </cell>
        </row>
        <row r="1033">
          <cell r="B1033" t="str">
            <v>I2312</v>
          </cell>
          <cell r="C1033" t="str">
            <v>ELETRICISTA</v>
          </cell>
          <cell r="D1033" t="str">
            <v>H</v>
          </cell>
          <cell r="E1033">
            <v>0.06</v>
          </cell>
          <cell r="F1033">
            <v>7.2</v>
          </cell>
          <cell r="G1033">
            <v>0.43</v>
          </cell>
        </row>
        <row r="1034">
          <cell r="B1034" t="str">
            <v>GRATIFICAÇÃO DE FUNÇÃO (ELETRICISTA MOTORISTA) DE 10% EM R$</v>
          </cell>
          <cell r="G1034">
            <v>0.043000000000000003</v>
          </cell>
        </row>
        <row r="1035">
          <cell r="B1035" t="str">
            <v>TOTAL MAO DE OBRA R$</v>
          </cell>
          <cell r="G1035">
            <v>0.81</v>
          </cell>
        </row>
        <row r="1036">
          <cell r="B1036" t="str">
            <v>MATERIAIS</v>
          </cell>
        </row>
        <row r="1037">
          <cell r="B1037" t="str">
            <v>I8853</v>
          </cell>
          <cell r="C1037" t="str">
            <v>CABO DE ALUMÍNIO MULTIPLEX XLPE 06/1KV 3X1X16+16MM2</v>
          </cell>
          <cell r="D1037" t="str">
            <v>MT</v>
          </cell>
          <cell r="E1037">
            <v>1.02</v>
          </cell>
          <cell r="F1037">
            <v>5.85</v>
          </cell>
          <cell r="G1037">
            <v>5.97</v>
          </cell>
        </row>
        <row r="1040">
          <cell r="B1040" t="str">
            <v>TOTAL MATERIAIS R$</v>
          </cell>
          <cell r="G1040">
            <v>5.97</v>
          </cell>
        </row>
        <row r="1041">
          <cell r="B1041" t="str">
            <v>EQUIPAMENTOS (CUSTO HORÁRIO)</v>
          </cell>
        </row>
        <row r="1042">
          <cell r="B1042" t="str">
            <v>COMPOSIÇÃO PMC-001</v>
          </cell>
          <cell r="C1042" t="str">
            <v>VEÍCULO COM UM CESTO AÉREO SIMPLES ISOLADO COM ALCANCE ATÉ 13 METROS E PORTA ESCADA, MONTADO SOBRE CAMINHÃO DE CARROCERIA (CHP)</v>
          </cell>
          <cell r="D1042" t="str">
            <v>CHP</v>
          </cell>
          <cell r="E1042">
            <v>0.06</v>
          </cell>
          <cell r="F1042">
            <v>100.06</v>
          </cell>
          <cell r="G1042">
            <v>6</v>
          </cell>
        </row>
        <row r="1043">
          <cell r="B1043" t="str">
            <v>TOTAL EQUIPAMENTOS (CUSTO HORÁRIO) R$</v>
          </cell>
          <cell r="G1043">
            <v>6</v>
          </cell>
        </row>
        <row r="1044">
          <cell r="B1044" t="str">
            <v>SERVIÇOS</v>
          </cell>
        </row>
        <row r="1048">
          <cell r="B1048" t="str">
            <v>TOTAL SERVIÇOS R$</v>
          </cell>
          <cell r="G1048">
            <v>0</v>
          </cell>
        </row>
        <row r="1050">
          <cell r="F1050" t="str">
            <v>TOTAL SIMPLES R$</v>
          </cell>
          <cell r="G1050">
            <v>12.78</v>
          </cell>
        </row>
        <row r="1051">
          <cell r="F1051" t="str">
            <v>ENCARGOS SOCIAIS DE 117,01% R$</v>
          </cell>
          <cell r="G1051">
            <v>0.95</v>
          </cell>
        </row>
        <row r="1052">
          <cell r="F1052" t="str">
            <v>BDI R$</v>
          </cell>
          <cell r="G1052">
            <v>3.43</v>
          </cell>
        </row>
        <row r="1053">
          <cell r="F1053" t="str">
            <v>TOTAL GERAL C/ BDI R$</v>
          </cell>
          <cell r="G1053">
            <v>17.16</v>
          </cell>
        </row>
        <row r="1054">
          <cell r="F1054" t="str">
            <v>TOTAL GERAL S/ BDI R$</v>
          </cell>
          <cell r="G1054">
            <v>13.73</v>
          </cell>
        </row>
        <row r="1056">
          <cell r="A1056" t="str">
            <v>3.9.c</v>
          </cell>
          <cell r="C1056" t="str">
            <v>1#25(25)mm2</v>
          </cell>
          <cell r="D1056" t="str">
            <v>m</v>
          </cell>
          <cell r="G1056">
            <v>9.27</v>
          </cell>
        </row>
        <row r="1057">
          <cell r="B1057" t="str">
            <v>COMPOSIÇÃO</v>
          </cell>
          <cell r="C1057" t="str">
            <v>1#25(25)mm2</v>
          </cell>
        </row>
        <row r="1058">
          <cell r="B1058" t="str">
            <v>UNIDADE</v>
          </cell>
          <cell r="C1058" t="str">
            <v>m</v>
          </cell>
        </row>
        <row r="1059">
          <cell r="B1059" t="str">
            <v>CÓDIGO</v>
          </cell>
          <cell r="C1059" t="str">
            <v>3.9.c</v>
          </cell>
        </row>
        <row r="1060">
          <cell r="B1060" t="str">
            <v>AUTOR</v>
          </cell>
          <cell r="C1060" t="str">
            <v>HÉLIO DELGÁDO</v>
          </cell>
        </row>
        <row r="1061">
          <cell r="B1061" t="str">
            <v>ULT ATUAL</v>
          </cell>
          <cell r="C1061" t="str">
            <v>14/03/2016 (SEINFRA) E OUT/2016 (PREFEITURA)</v>
          </cell>
        </row>
        <row r="1062">
          <cell r="B1062" t="str">
            <v>TABELA</v>
          </cell>
          <cell r="C1062" t="str">
            <v>SEINFRA V024.1 (DESONERADA)/PREFEITURA DE CANINDÉ  </v>
          </cell>
        </row>
        <row r="1064">
          <cell r="B1064" t="str">
            <v>Código</v>
          </cell>
          <cell r="C1064" t="str">
            <v>Descrição</v>
          </cell>
          <cell r="D1064" t="str">
            <v>Unidade</v>
          </cell>
          <cell r="E1064" t="str">
            <v>Coeficiente</v>
          </cell>
          <cell r="F1064" t="str">
            <v>Preço</v>
          </cell>
          <cell r="G1064" t="str">
            <v>Total</v>
          </cell>
        </row>
        <row r="1065">
          <cell r="B1065" t="str">
            <v>MAO DE OBRA</v>
          </cell>
        </row>
        <row r="1066">
          <cell r="B1066" t="str">
            <v>I0042</v>
          </cell>
          <cell r="C1066" t="str">
            <v>AUXILIAR DE ELETRICISTA</v>
          </cell>
          <cell r="D1066" t="str">
            <v>H</v>
          </cell>
          <cell r="E1066">
            <v>0.04</v>
          </cell>
          <cell r="F1066">
            <v>5.6</v>
          </cell>
          <cell r="G1066">
            <v>0.22</v>
          </cell>
        </row>
        <row r="1067">
          <cell r="B1067" t="str">
            <v>I2312</v>
          </cell>
          <cell r="C1067" t="str">
            <v>ELETRICISTA</v>
          </cell>
          <cell r="D1067" t="str">
            <v>H</v>
          </cell>
          <cell r="E1067">
            <v>0.04</v>
          </cell>
          <cell r="F1067">
            <v>7.2</v>
          </cell>
          <cell r="G1067">
            <v>0.29</v>
          </cell>
        </row>
        <row r="1068">
          <cell r="B1068" t="str">
            <v>GRATIFICAÇÃO DE FUNÇÃO (ELETRICISTA MOTORISTA) DE 10% EM R$</v>
          </cell>
          <cell r="G1068">
            <v>0.028999999999999998</v>
          </cell>
        </row>
        <row r="1069">
          <cell r="B1069" t="str">
            <v>TOTAL MAO DE OBRA R$</v>
          </cell>
          <cell r="G1069">
            <v>0.54</v>
          </cell>
        </row>
        <row r="1070">
          <cell r="B1070" t="str">
            <v>MATERIAIS</v>
          </cell>
        </row>
        <row r="1071">
          <cell r="B1071" t="str">
            <v>I8844</v>
          </cell>
          <cell r="C1071" t="str">
            <v>CABO DE ALUMÍNIO MULTIPLEX XLPE 06/1KV 1X1X25+25MM2</v>
          </cell>
          <cell r="D1071" t="str">
            <v>M</v>
          </cell>
          <cell r="E1071">
            <v>1.02</v>
          </cell>
          <cell r="F1071">
            <v>4.02</v>
          </cell>
          <cell r="G1071">
            <v>4.1</v>
          </cell>
        </row>
        <row r="1074">
          <cell r="B1074" t="str">
            <v>TOTAL MATERIAIS R$</v>
          </cell>
          <cell r="G1074">
            <v>4.1</v>
          </cell>
        </row>
        <row r="1075">
          <cell r="B1075" t="str">
            <v>EQUIPAMENTOS (CUSTO HORÁRIO)</v>
          </cell>
        </row>
        <row r="1076">
          <cell r="B1076" t="str">
            <v>COMPOSIÇÃO PMC-001</v>
          </cell>
          <cell r="C1076" t="str">
            <v>VEÍCULO COM UM CESTO AÉREO SIMPLES ISOLADO COM ALCANCE ATÉ 13 METROS E PORTA ESCADA, MONTADO SOBRE CAMINHÃO DE CARROCERIA (CHP)</v>
          </cell>
          <cell r="D1076" t="str">
            <v>CHP</v>
          </cell>
          <cell r="E1076">
            <v>0.04</v>
          </cell>
          <cell r="F1076">
            <v>100.06</v>
          </cell>
          <cell r="G1076">
            <v>4</v>
          </cell>
        </row>
        <row r="1077">
          <cell r="B1077" t="str">
            <v>TOTAL EQUIPAMENTOS (CUSTO HORÁRIO) R$</v>
          </cell>
          <cell r="G1077">
            <v>4</v>
          </cell>
        </row>
        <row r="1078">
          <cell r="B1078" t="str">
            <v>SERVIÇOS</v>
          </cell>
        </row>
        <row r="1082">
          <cell r="B1082" t="str">
            <v>TOTAL SERVIÇOS R$</v>
          </cell>
          <cell r="G1082">
            <v>0</v>
          </cell>
        </row>
        <row r="1084">
          <cell r="F1084" t="str">
            <v>TOTAL SIMPLES R$</v>
          </cell>
          <cell r="G1084">
            <v>8.64</v>
          </cell>
        </row>
        <row r="1085">
          <cell r="F1085" t="str">
            <v>ENCARGOS SOCIAIS DE 117,01% R$</v>
          </cell>
          <cell r="G1085">
            <v>0.63</v>
          </cell>
        </row>
        <row r="1086">
          <cell r="F1086" t="str">
            <v>BDI R$</v>
          </cell>
          <cell r="G1086">
            <v>2.32</v>
          </cell>
        </row>
        <row r="1087">
          <cell r="F1087" t="str">
            <v>TOTAL GERAL C/ BDI R$</v>
          </cell>
          <cell r="G1087">
            <v>11.59</v>
          </cell>
        </row>
        <row r="1088">
          <cell r="F1088" t="str">
            <v>TOTAL GERAL S/ BDI R$</v>
          </cell>
          <cell r="G1088">
            <v>9.27</v>
          </cell>
        </row>
        <row r="1090">
          <cell r="A1090" t="str">
            <v>3.9.d</v>
          </cell>
          <cell r="C1090" t="str">
            <v>3#25(25)mm2</v>
          </cell>
          <cell r="D1090" t="str">
            <v>m</v>
          </cell>
          <cell r="G1090">
            <v>18.939999999999998</v>
          </cell>
        </row>
        <row r="1091">
          <cell r="B1091" t="str">
            <v>COMPOSIÇÃO</v>
          </cell>
          <cell r="C1091" t="str">
            <v>3#25(25)mm2</v>
          </cell>
        </row>
        <row r="1092">
          <cell r="B1092" t="str">
            <v>UNIDADE</v>
          </cell>
          <cell r="C1092" t="str">
            <v>m</v>
          </cell>
        </row>
        <row r="1093">
          <cell r="B1093" t="str">
            <v>CÓDIGO</v>
          </cell>
          <cell r="C1093" t="str">
            <v>3.9.d</v>
          </cell>
        </row>
        <row r="1094">
          <cell r="B1094" t="str">
            <v>AUTOR</v>
          </cell>
          <cell r="C1094" t="str">
            <v>HÉLIO DELGÁDO</v>
          </cell>
        </row>
        <row r="1095">
          <cell r="B1095" t="str">
            <v>ULT ATUAL</v>
          </cell>
          <cell r="C1095" t="str">
            <v>14/03/2016 (SEINFRA) E OUT/2016 (PREFEITURA)</v>
          </cell>
        </row>
        <row r="1096">
          <cell r="B1096" t="str">
            <v>TABELA</v>
          </cell>
          <cell r="C1096" t="str">
            <v>SEINFRA V024.1 (DESONERADA)/PREFEITURA DE CANINDÉ  </v>
          </cell>
        </row>
        <row r="1098">
          <cell r="B1098" t="str">
            <v>Código</v>
          </cell>
          <cell r="C1098" t="str">
            <v>Descrição</v>
          </cell>
          <cell r="D1098" t="str">
            <v>Unidade</v>
          </cell>
          <cell r="E1098" t="str">
            <v>Coeficiente</v>
          </cell>
          <cell r="F1098" t="str">
            <v>Preço</v>
          </cell>
          <cell r="G1098" t="str">
            <v>Total</v>
          </cell>
        </row>
        <row r="1099">
          <cell r="B1099" t="str">
            <v>MAO DE OBRA</v>
          </cell>
        </row>
        <row r="1100">
          <cell r="B1100" t="str">
            <v>I0042</v>
          </cell>
          <cell r="C1100" t="str">
            <v>AUXILIAR DE ELETRICISTA</v>
          </cell>
          <cell r="D1100" t="str">
            <v>H</v>
          </cell>
          <cell r="E1100">
            <v>0.08</v>
          </cell>
          <cell r="F1100">
            <v>5.6</v>
          </cell>
          <cell r="G1100">
            <v>0.45</v>
          </cell>
        </row>
        <row r="1101">
          <cell r="B1101" t="str">
            <v>I2312</v>
          </cell>
          <cell r="C1101" t="str">
            <v>ELETRICISTA</v>
          </cell>
          <cell r="D1101" t="str">
            <v>H</v>
          </cell>
          <cell r="E1101">
            <v>0.08</v>
          </cell>
          <cell r="F1101">
            <v>7.2</v>
          </cell>
          <cell r="G1101">
            <v>0.58</v>
          </cell>
        </row>
        <row r="1102">
          <cell r="B1102" t="str">
            <v>GRATIFICAÇÃO DE FUNÇÃO (ELETRICISTA MOTORISTA) DE 10% EM R$</v>
          </cell>
          <cell r="G1102">
            <v>0.057999999999999996</v>
          </cell>
        </row>
        <row r="1103">
          <cell r="B1103" t="str">
            <v>TOTAL MAO DE OBRA R$</v>
          </cell>
          <cell r="G1103">
            <v>1.09</v>
          </cell>
        </row>
        <row r="1104">
          <cell r="B1104" t="str">
            <v>MATERIAIS</v>
          </cell>
        </row>
        <row r="1105">
          <cell r="B1105" t="str">
            <v>I8854</v>
          </cell>
          <cell r="C1105" t="str">
            <v>CABO DE ALUMÍNIO MULTIPLEX XLPE 06/1KV 3X1X25+25MM2</v>
          </cell>
          <cell r="D1105" t="str">
            <v>MT</v>
          </cell>
          <cell r="E1105">
            <v>1.02</v>
          </cell>
          <cell r="F1105">
            <v>8.4</v>
          </cell>
          <cell r="G1105">
            <v>8.57</v>
          </cell>
        </row>
        <row r="1108">
          <cell r="B1108" t="str">
            <v>TOTAL MATERIAIS R$</v>
          </cell>
          <cell r="G1108">
            <v>8.57</v>
          </cell>
        </row>
        <row r="1109">
          <cell r="B1109" t="str">
            <v>EQUIPAMENTOS (CUSTO HORÁRIO)</v>
          </cell>
        </row>
        <row r="1110">
          <cell r="B1110" t="str">
            <v>COMPOSIÇÃO PMC-001</v>
          </cell>
          <cell r="C1110" t="str">
            <v>VEÍCULO COM UM CESTO AÉREO SIMPLES ISOLADO COM ALCANCE ATÉ 13 METROS E PORTA ESCADA, MONTADO SOBRE CAMINHÃO DE CARROCERIA (CHP)</v>
          </cell>
          <cell r="D1110" t="str">
            <v>CHP</v>
          </cell>
          <cell r="E1110">
            <v>0.08</v>
          </cell>
          <cell r="F1110">
            <v>100.06</v>
          </cell>
          <cell r="G1110">
            <v>8</v>
          </cell>
        </row>
        <row r="1111">
          <cell r="B1111" t="str">
            <v>TOTAL EQUIPAMENTOS (CUSTO HORÁRIO) R$</v>
          </cell>
          <cell r="G1111">
            <v>8</v>
          </cell>
        </row>
        <row r="1112">
          <cell r="B1112" t="str">
            <v>SERVIÇOS</v>
          </cell>
        </row>
        <row r="1116">
          <cell r="B1116" t="str">
            <v>TOTAL SERVIÇOS R$</v>
          </cell>
          <cell r="G1116">
            <v>0</v>
          </cell>
        </row>
        <row r="1118">
          <cell r="F1118" t="str">
            <v>TOTAL SIMPLES R$</v>
          </cell>
          <cell r="G1118">
            <v>17.66</v>
          </cell>
        </row>
        <row r="1119">
          <cell r="F1119" t="str">
            <v>ENCARGOS SOCIAIS DE 117,01% R$</v>
          </cell>
          <cell r="G1119">
            <v>1.28</v>
          </cell>
        </row>
        <row r="1120">
          <cell r="F1120" t="str">
            <v>BDI R$</v>
          </cell>
          <cell r="G1120">
            <v>4.74</v>
          </cell>
        </row>
        <row r="1121">
          <cell r="F1121" t="str">
            <v>TOTAL GERAL C/ BDI R$</v>
          </cell>
          <cell r="G1121">
            <v>23.68</v>
          </cell>
        </row>
        <row r="1122">
          <cell r="F1122" t="str">
            <v>TOTAL GERAL S/ BDI R$</v>
          </cell>
          <cell r="G1122">
            <v>18.939999999999998</v>
          </cell>
        </row>
        <row r="1124">
          <cell r="A1124" t="str">
            <v>3.10.a</v>
          </cell>
          <cell r="C1124" t="str">
            <v>5/8 pol x 2,40 m com conector</v>
          </cell>
          <cell r="D1124" t="str">
            <v>un</v>
          </cell>
          <cell r="G1124">
            <v>52.6</v>
          </cell>
        </row>
        <row r="1125">
          <cell r="B1125" t="str">
            <v>COMPOSIÇÃO</v>
          </cell>
          <cell r="C1125" t="str">
            <v>5/8 pol x 2,40 m com conector</v>
          </cell>
        </row>
        <row r="1126">
          <cell r="B1126" t="str">
            <v>UNIDADE</v>
          </cell>
          <cell r="C1126" t="str">
            <v>un</v>
          </cell>
        </row>
        <row r="1127">
          <cell r="B1127" t="str">
            <v>CÓDIGO</v>
          </cell>
          <cell r="C1127" t="str">
            <v>3.10.a</v>
          </cell>
        </row>
        <row r="1128">
          <cell r="B1128" t="str">
            <v>AUTOR</v>
          </cell>
          <cell r="C1128" t="str">
            <v>HÉLIO DELGÁDO</v>
          </cell>
        </row>
        <row r="1129">
          <cell r="B1129" t="str">
            <v>ULT ATUAL</v>
          </cell>
          <cell r="C1129" t="str">
            <v>14/03/2016 (SEINFRA) E OUT/2016 (PREFEITURA)</v>
          </cell>
        </row>
        <row r="1130">
          <cell r="B1130" t="str">
            <v>TABELA</v>
          </cell>
          <cell r="C1130" t="str">
            <v>SEINFRA V024.1 (DESONERADA)/PREFEITURA DE CANINDÉ  </v>
          </cell>
        </row>
        <row r="1132">
          <cell r="B1132" t="str">
            <v>Código</v>
          </cell>
          <cell r="C1132" t="str">
            <v>Descrição</v>
          </cell>
          <cell r="D1132" t="str">
            <v>Unidade</v>
          </cell>
          <cell r="E1132" t="str">
            <v>Coeficiente</v>
          </cell>
          <cell r="F1132" t="str">
            <v>Preço</v>
          </cell>
          <cell r="G1132" t="str">
            <v>Total</v>
          </cell>
        </row>
        <row r="1133">
          <cell r="B1133" t="str">
            <v>MAO DE OBRA</v>
          </cell>
        </row>
        <row r="1134">
          <cell r="B1134" t="str">
            <v>I0042</v>
          </cell>
          <cell r="C1134" t="str">
            <v>AUXILIAR DE ELETRICISTA</v>
          </cell>
          <cell r="D1134" t="str">
            <v>H</v>
          </cell>
          <cell r="E1134">
            <v>0.17</v>
          </cell>
          <cell r="F1134">
            <v>5.6</v>
          </cell>
          <cell r="G1134">
            <v>0.95</v>
          </cell>
        </row>
        <row r="1135">
          <cell r="B1135" t="str">
            <v>I2312</v>
          </cell>
          <cell r="C1135" t="str">
            <v>ELETRICISTA</v>
          </cell>
          <cell r="D1135" t="str">
            <v>H</v>
          </cell>
          <cell r="E1135">
            <v>0.17</v>
          </cell>
          <cell r="F1135">
            <v>7.2</v>
          </cell>
          <cell r="G1135">
            <v>1.22</v>
          </cell>
        </row>
        <row r="1136">
          <cell r="B1136" t="str">
            <v>GRATIFICAÇÃO DE FUNÇÃO (ELETRICISTA MOTORISTA) DE 10% EM R$</v>
          </cell>
          <cell r="G1136">
            <v>0.122</v>
          </cell>
        </row>
        <row r="1137">
          <cell r="B1137" t="str">
            <v>TOTAL MAO DE OBRA R$</v>
          </cell>
          <cell r="G1137">
            <v>2.29</v>
          </cell>
        </row>
        <row r="1138">
          <cell r="B1138" t="str">
            <v>MATERIAIS</v>
          </cell>
        </row>
        <row r="1139">
          <cell r="B1139" t="str">
            <v>I7381</v>
          </cell>
          <cell r="C1139" t="str">
            <v>GRAMPO DE ATERRAMENTO GKP</v>
          </cell>
          <cell r="D1139" t="str">
            <v>UN</v>
          </cell>
          <cell r="E1139">
            <v>1</v>
          </cell>
          <cell r="F1139">
            <v>4.7</v>
          </cell>
          <cell r="G1139">
            <v>4.7</v>
          </cell>
        </row>
        <row r="1140">
          <cell r="B1140" t="str">
            <v>I2352</v>
          </cell>
          <cell r="C1140" t="str">
            <v>HASTE DE ATERRAMENTO COPERWELD 5/8" x 2.40M</v>
          </cell>
          <cell r="D1140" t="str">
            <v>UN</v>
          </cell>
          <cell r="E1140">
            <v>1</v>
          </cell>
          <cell r="F1140">
            <v>25.92</v>
          </cell>
          <cell r="G1140">
            <v>25.92</v>
          </cell>
        </row>
        <row r="1142">
          <cell r="B1142" t="str">
            <v>TOTAL MATERIAIS R$</v>
          </cell>
          <cell r="G1142">
            <v>30.62</v>
          </cell>
        </row>
        <row r="1143">
          <cell r="B1143" t="str">
            <v>EQUIPAMENTOS (CUSTO HORÁRIO)</v>
          </cell>
        </row>
        <row r="1144">
          <cell r="B1144" t="str">
            <v>COMPOSIÇÃO PMC-001</v>
          </cell>
          <cell r="C1144" t="str">
            <v>VEÍCULO COM UM CESTO AÉREO SIMPLES ISOLADO COM ALCANCE ATÉ 13 METROS E PORTA ESCADA, MONTADO SOBRE CAMINHÃO DE CARROCERIA (CHP)</v>
          </cell>
          <cell r="D1144" t="str">
            <v>CHP</v>
          </cell>
          <cell r="E1144">
            <v>0.17</v>
          </cell>
          <cell r="F1144">
            <v>100.06</v>
          </cell>
          <cell r="G1144">
            <v>17.01</v>
          </cell>
        </row>
        <row r="1145">
          <cell r="B1145" t="str">
            <v>TOTAL EQUIPAMENTOS (CUSTO HORÁRIO) R$</v>
          </cell>
          <cell r="G1145">
            <v>17.01</v>
          </cell>
        </row>
        <row r="1146">
          <cell r="B1146" t="str">
            <v>SERVIÇOS</v>
          </cell>
        </row>
        <row r="1150">
          <cell r="B1150" t="str">
            <v>TOTAL SERVIÇOS R$</v>
          </cell>
          <cell r="G1150">
            <v>0</v>
          </cell>
        </row>
        <row r="1152">
          <cell r="F1152" t="str">
            <v>TOTAL SIMPLES R$</v>
          </cell>
          <cell r="G1152">
            <v>49.92</v>
          </cell>
        </row>
        <row r="1153">
          <cell r="F1153" t="str">
            <v>ENCARGOS SOCIAIS DE 117,01% R$</v>
          </cell>
          <cell r="G1153">
            <v>2.68</v>
          </cell>
        </row>
        <row r="1154">
          <cell r="F1154" t="str">
            <v>BDI R$</v>
          </cell>
          <cell r="G1154">
            <v>13.15</v>
          </cell>
        </row>
        <row r="1155">
          <cell r="F1155" t="str">
            <v>TOTAL GERAL C/ BDI R$</v>
          </cell>
          <cell r="G1155">
            <v>65.75</v>
          </cell>
        </row>
        <row r="1156">
          <cell r="F1156" t="str">
            <v>TOTAL GERAL S/ BDI R$</v>
          </cell>
          <cell r="G1156">
            <v>52.6</v>
          </cell>
        </row>
        <row r="1158">
          <cell r="A1158" t="str">
            <v>3.11.a</v>
          </cell>
          <cell r="C1158" t="str">
            <v>01 estribo (completa) - poste DT/Poste Circular</v>
          </cell>
          <cell r="D1158" t="str">
            <v>un</v>
          </cell>
          <cell r="G1158">
            <v>53.71</v>
          </cell>
        </row>
        <row r="1159">
          <cell r="B1159" t="str">
            <v>COMPOSIÇÃO</v>
          </cell>
          <cell r="C1159" t="str">
            <v>01 estribo (completa) - poste DT/Poste Circular</v>
          </cell>
        </row>
        <row r="1160">
          <cell r="B1160" t="str">
            <v>UNIDADE</v>
          </cell>
          <cell r="C1160" t="str">
            <v>un</v>
          </cell>
        </row>
        <row r="1161">
          <cell r="B1161" t="str">
            <v>CÓDIGO</v>
          </cell>
          <cell r="C1161" t="str">
            <v>3.11.a</v>
          </cell>
        </row>
        <row r="1162">
          <cell r="B1162" t="str">
            <v>AUTOR</v>
          </cell>
          <cell r="C1162" t="str">
            <v>HÉLIO DELGÁDO</v>
          </cell>
        </row>
        <row r="1163">
          <cell r="B1163" t="str">
            <v>ULT ATUAL</v>
          </cell>
          <cell r="C1163" t="str">
            <v>08/03/2016 (SEINFRA), 14/11/2016 (SINAPI) E OUT/2016 (PREFEITURA)</v>
          </cell>
        </row>
        <row r="1164">
          <cell r="B1164" t="str">
            <v>TABELA</v>
          </cell>
          <cell r="C1164" t="str">
            <v>SEINFRA V024.1 (DESONERADA)/SINAPI OUT/16 (DESONERADA)/PREFEITURA DE CANINDÉ</v>
          </cell>
        </row>
        <row r="1166">
          <cell r="B1166" t="str">
            <v>Código</v>
          </cell>
          <cell r="C1166" t="str">
            <v>Descrição</v>
          </cell>
          <cell r="D1166" t="str">
            <v>Unidade</v>
          </cell>
          <cell r="E1166" t="str">
            <v>Coeficiente</v>
          </cell>
          <cell r="F1166" t="str">
            <v>Preço</v>
          </cell>
          <cell r="G1166" t="str">
            <v>Total</v>
          </cell>
        </row>
        <row r="1167">
          <cell r="B1167" t="str">
            <v>MAO DE OBRA</v>
          </cell>
        </row>
        <row r="1168">
          <cell r="B1168" t="str">
            <v>I0042</v>
          </cell>
          <cell r="C1168" t="str">
            <v>AUXILIAR DE ELETRICISTA</v>
          </cell>
          <cell r="D1168" t="str">
            <v>H</v>
          </cell>
          <cell r="E1168">
            <v>0.17</v>
          </cell>
          <cell r="F1168">
            <v>5.6</v>
          </cell>
          <cell r="G1168">
            <v>0.95</v>
          </cell>
        </row>
        <row r="1169">
          <cell r="B1169" t="str">
            <v>I2312</v>
          </cell>
          <cell r="C1169" t="str">
            <v>ELETRICISTA</v>
          </cell>
          <cell r="D1169" t="str">
            <v>H</v>
          </cell>
          <cell r="E1169">
            <v>0.17</v>
          </cell>
          <cell r="F1169">
            <v>7.2</v>
          </cell>
          <cell r="G1169">
            <v>1.22</v>
          </cell>
        </row>
        <row r="1170">
          <cell r="B1170" t="str">
            <v>GRATIFICAÇÃO DE FUNÇÃO (ELETRICISTA MOTORISTA) DE 10% EM R$</v>
          </cell>
          <cell r="G1170">
            <v>0.122</v>
          </cell>
        </row>
        <row r="1171">
          <cell r="B1171" t="str">
            <v>TOTAL MAO DE OBRA R$</v>
          </cell>
          <cell r="G1171">
            <v>2.29</v>
          </cell>
        </row>
        <row r="1172">
          <cell r="B1172" t="str">
            <v>MATERIAIS</v>
          </cell>
        </row>
        <row r="1173">
          <cell r="B1173">
            <v>1091</v>
          </cell>
          <cell r="C1173" t="str">
            <v>ARMACAO VERTICAL COM HASTE E CONTRA-PINO, EM CHAPA DE ACO GALVANIZADO 3/16", COM 1 ESTRIBO E 1 ISOLADOR</v>
          </cell>
          <cell r="D1173" t="str">
            <v>UN</v>
          </cell>
          <cell r="E1173">
            <v>1</v>
          </cell>
          <cell r="F1173">
            <v>17.3</v>
          </cell>
          <cell r="G1173">
            <v>17.3</v>
          </cell>
        </row>
        <row r="1174">
          <cell r="B1174" t="str">
            <v>I0806</v>
          </cell>
          <cell r="C1174" t="str">
            <v>CINTA DE AÇO GALVANIZADO</v>
          </cell>
          <cell r="D1174" t="str">
            <v>UN</v>
          </cell>
          <cell r="E1174">
            <v>1</v>
          </cell>
          <cell r="F1174">
            <v>8.03</v>
          </cell>
          <cell r="G1174">
            <v>8.03</v>
          </cell>
        </row>
        <row r="1175">
          <cell r="B1175" t="str">
            <v>I1568</v>
          </cell>
          <cell r="C1175" t="str">
            <v>PARAFUSO ABAULADO M16X150MM</v>
          </cell>
          <cell r="D1175" t="str">
            <v>UN</v>
          </cell>
          <cell r="E1175">
            <v>1</v>
          </cell>
          <cell r="F1175">
            <v>5.66</v>
          </cell>
          <cell r="G1175">
            <v>5.66</v>
          </cell>
        </row>
        <row r="1176">
          <cell r="B1176" t="str">
            <v>I8072</v>
          </cell>
          <cell r="C1176" t="str">
            <v>PORCA QUADRADA PARA PARAFUSO M16 x 2</v>
          </cell>
          <cell r="D1176" t="str">
            <v>UN</v>
          </cell>
          <cell r="E1176">
            <v>1</v>
          </cell>
          <cell r="F1176">
            <v>0.74</v>
          </cell>
          <cell r="G1176">
            <v>0.74</v>
          </cell>
        </row>
        <row r="1178">
          <cell r="B1178" t="str">
            <v>TOTAL MATERIAIS R$</v>
          </cell>
          <cell r="G1178">
            <v>31.73</v>
          </cell>
        </row>
        <row r="1179">
          <cell r="B1179" t="str">
            <v>EQUIPAMENTOS (CUSTO HORÁRIO)</v>
          </cell>
        </row>
        <row r="1180">
          <cell r="B1180" t="str">
            <v>COMPOSIÇÃO PMC-001</v>
          </cell>
          <cell r="C1180" t="str">
            <v>VEÍCULO COM UM CESTO AÉREO SIMPLES ISOLADO COM ALCANCE ATÉ 13 METROS E PORTA ESCADA, MONTADO SOBRE CAMINHÃO DE CARROCERIA (CHP)</v>
          </cell>
          <cell r="D1180" t="str">
            <v>CHP</v>
          </cell>
          <cell r="E1180">
            <v>0.17</v>
          </cell>
          <cell r="F1180">
            <v>100.06</v>
          </cell>
          <cell r="G1180">
            <v>17.01</v>
          </cell>
        </row>
        <row r="1181">
          <cell r="B1181" t="str">
            <v>TOTAL EQUIPAMENTOS (CUSTO HORÁRIO) R$</v>
          </cell>
          <cell r="G1181">
            <v>17.01</v>
          </cell>
        </row>
        <row r="1182">
          <cell r="B1182" t="str">
            <v>SERVIÇOS</v>
          </cell>
        </row>
        <row r="1186">
          <cell r="B1186" t="str">
            <v>TOTAL SERVIÇOS R$</v>
          </cell>
          <cell r="G1186">
            <v>0</v>
          </cell>
        </row>
        <row r="1188">
          <cell r="F1188" t="str">
            <v>TOTAL SIMPLES R$</v>
          </cell>
          <cell r="G1188">
            <v>51.03</v>
          </cell>
        </row>
        <row r="1189">
          <cell r="F1189" t="str">
            <v>ENCARGOS SOCIAIS DE 117,01% R$</v>
          </cell>
          <cell r="G1189">
            <v>2.68</v>
          </cell>
        </row>
        <row r="1190">
          <cell r="F1190" t="str">
            <v>BDI R$</v>
          </cell>
          <cell r="G1190">
            <v>13.43</v>
          </cell>
        </row>
        <row r="1191">
          <cell r="F1191" t="str">
            <v>TOTAL GERAL C/ BDI R$</v>
          </cell>
          <cell r="G1191">
            <v>67.14</v>
          </cell>
        </row>
        <row r="1192">
          <cell r="F1192" t="str">
            <v>TOTAL GERAL S/ BDI R$</v>
          </cell>
          <cell r="G1192">
            <v>53.71</v>
          </cell>
        </row>
        <row r="1194">
          <cell r="A1194" t="str">
            <v>3.11.b</v>
          </cell>
          <cell r="C1194" t="str">
            <v>02 estribos (completa) - poste DT/Poste Circular</v>
          </cell>
          <cell r="D1194" t="str">
            <v>un</v>
          </cell>
          <cell r="G1194">
            <v>72.41</v>
          </cell>
        </row>
        <row r="1195">
          <cell r="B1195" t="str">
            <v>COMPOSIÇÃO</v>
          </cell>
          <cell r="C1195" t="str">
            <v>02 estribos (completa) - poste DT/Poste Circular</v>
          </cell>
        </row>
        <row r="1196">
          <cell r="B1196" t="str">
            <v>UNIDADE</v>
          </cell>
          <cell r="C1196" t="str">
            <v>un</v>
          </cell>
        </row>
        <row r="1197">
          <cell r="B1197" t="str">
            <v>CÓDIGO</v>
          </cell>
          <cell r="C1197" t="str">
            <v>3.11.b</v>
          </cell>
        </row>
        <row r="1198">
          <cell r="B1198" t="str">
            <v>AUTOR</v>
          </cell>
          <cell r="C1198" t="str">
            <v>HÉLIO DELGÁDO</v>
          </cell>
        </row>
        <row r="1199">
          <cell r="B1199" t="str">
            <v>ULT ATUAL</v>
          </cell>
          <cell r="C1199" t="str">
            <v>08/03/2016 (SEINFRA), 14/11/2016 (SINAPI) E OUT/2016 (PREFEITURA)</v>
          </cell>
        </row>
        <row r="1200">
          <cell r="B1200" t="str">
            <v>TABELA</v>
          </cell>
          <cell r="C1200" t="str">
            <v>SEINFRA V024.1 (DESONERADA)/SINAPI OUT/16 (DESONERADA)/PREFEITURA DE CANINDÉ</v>
          </cell>
        </row>
        <row r="1202">
          <cell r="B1202" t="str">
            <v>Código</v>
          </cell>
          <cell r="C1202" t="str">
            <v>Descrição</v>
          </cell>
          <cell r="D1202" t="str">
            <v>Unidade</v>
          </cell>
          <cell r="E1202" t="str">
            <v>Coeficiente</v>
          </cell>
          <cell r="F1202" t="str">
            <v>Preço</v>
          </cell>
          <cell r="G1202" t="str">
            <v>Total</v>
          </cell>
        </row>
        <row r="1203">
          <cell r="B1203" t="str">
            <v>MAO DE OBRA</v>
          </cell>
        </row>
        <row r="1204">
          <cell r="B1204" t="str">
            <v>I0042</v>
          </cell>
          <cell r="C1204" t="str">
            <v>AUXILIAR DE ELETRICISTA</v>
          </cell>
          <cell r="D1204" t="str">
            <v>H</v>
          </cell>
          <cell r="E1204">
            <v>0.2</v>
          </cell>
          <cell r="F1204">
            <v>5.6</v>
          </cell>
          <cell r="G1204">
            <v>1.12</v>
          </cell>
        </row>
        <row r="1205">
          <cell r="B1205" t="str">
            <v>I2312</v>
          </cell>
          <cell r="C1205" t="str">
            <v>ELETRICISTA</v>
          </cell>
          <cell r="D1205" t="str">
            <v>H</v>
          </cell>
          <cell r="E1205">
            <v>0.2</v>
          </cell>
          <cell r="F1205">
            <v>7.2</v>
          </cell>
          <cell r="G1205">
            <v>1.44</v>
          </cell>
        </row>
        <row r="1206">
          <cell r="B1206" t="str">
            <v>GRATIFICAÇÃO DE FUNÇÃO (ELETRICISTA MOTORISTA) DE 10% EM R$</v>
          </cell>
          <cell r="G1206">
            <v>0.144</v>
          </cell>
        </row>
        <row r="1207">
          <cell r="B1207" t="str">
            <v>TOTAL MAO DE OBRA R$</v>
          </cell>
          <cell r="G1207">
            <v>2.7</v>
          </cell>
        </row>
        <row r="1208">
          <cell r="B1208" t="str">
            <v>MATERIAIS</v>
          </cell>
        </row>
        <row r="1209">
          <cell r="B1209">
            <v>1095</v>
          </cell>
          <cell r="C1209" t="str">
            <v>ARMACAO VERTICAL COM HASTE E CONTRA-PINO, EM CHAPA DE ACO GALVANIZADO 3/16", COM 2 ESTRIBOS, E 2 ISOLADORES</v>
          </cell>
          <cell r="D1209" t="str">
            <v>UN</v>
          </cell>
          <cell r="E1209">
            <v>1</v>
          </cell>
          <cell r="F1209">
            <v>25.71</v>
          </cell>
          <cell r="G1209">
            <v>25.71</v>
          </cell>
        </row>
        <row r="1210">
          <cell r="B1210" t="str">
            <v>I0806</v>
          </cell>
          <cell r="C1210" t="str">
            <v>CINTA DE AÇO GALVANIZADO</v>
          </cell>
          <cell r="D1210" t="str">
            <v>UN</v>
          </cell>
          <cell r="E1210">
            <v>1</v>
          </cell>
          <cell r="F1210">
            <v>8.03</v>
          </cell>
          <cell r="G1210">
            <v>8.03</v>
          </cell>
        </row>
        <row r="1211">
          <cell r="B1211" t="str">
            <v>I1568</v>
          </cell>
          <cell r="C1211" t="str">
            <v>PARAFUSO ABAULADO M16X150MM</v>
          </cell>
          <cell r="D1211" t="str">
            <v>UN</v>
          </cell>
          <cell r="E1211">
            <v>2</v>
          </cell>
          <cell r="F1211">
            <v>5.66</v>
          </cell>
          <cell r="G1211">
            <v>11.32</v>
          </cell>
        </row>
        <row r="1212">
          <cell r="B1212" t="str">
            <v>I8072</v>
          </cell>
          <cell r="C1212" t="str">
            <v>PORCA QUADRADA PARA PARAFUSO M16 x 2</v>
          </cell>
          <cell r="D1212" t="str">
            <v>UN</v>
          </cell>
          <cell r="E1212">
            <v>2</v>
          </cell>
          <cell r="F1212">
            <v>0.74</v>
          </cell>
          <cell r="G1212">
            <v>1.48</v>
          </cell>
        </row>
        <row r="1214">
          <cell r="B1214" t="str">
            <v>TOTAL MATERIAIS R$</v>
          </cell>
          <cell r="G1214">
            <v>46.54</v>
          </cell>
        </row>
        <row r="1215">
          <cell r="B1215" t="str">
            <v>EQUIPAMENTOS (CUSTO HORÁRIO)</v>
          </cell>
        </row>
        <row r="1216">
          <cell r="B1216" t="str">
            <v>COMPOSIÇÃO PMC-001</v>
          </cell>
          <cell r="C1216" t="str">
            <v>VEÍCULO COM UM CESTO AÉREO SIMPLES ISOLADO COM ALCANCE ATÉ 13 METROS E PORTA ESCADA, MONTADO SOBRE CAMINHÃO DE CARROCERIA (CHP)</v>
          </cell>
          <cell r="D1216" t="str">
            <v>CHP</v>
          </cell>
          <cell r="E1216">
            <v>0.2</v>
          </cell>
          <cell r="F1216">
            <v>100.06</v>
          </cell>
          <cell r="G1216">
            <v>20.01</v>
          </cell>
        </row>
        <row r="1217">
          <cell r="B1217" t="str">
            <v>TOTAL EQUIPAMENTOS (CUSTO HORÁRIO) R$</v>
          </cell>
          <cell r="G1217">
            <v>20.01</v>
          </cell>
        </row>
        <row r="1218">
          <cell r="B1218" t="str">
            <v>SERVIÇOS</v>
          </cell>
        </row>
        <row r="1222">
          <cell r="B1222" t="str">
            <v>TOTAL SERVIÇOS R$</v>
          </cell>
          <cell r="G1222">
            <v>0</v>
          </cell>
        </row>
        <row r="1224">
          <cell r="F1224" t="str">
            <v>TOTAL SIMPLES R$</v>
          </cell>
          <cell r="G1224">
            <v>69.25</v>
          </cell>
        </row>
        <row r="1225">
          <cell r="F1225" t="str">
            <v>ENCARGOS SOCIAIS DE 117,01% R$</v>
          </cell>
          <cell r="G1225">
            <v>3.16</v>
          </cell>
        </row>
        <row r="1226">
          <cell r="F1226" t="str">
            <v>BDI R$</v>
          </cell>
          <cell r="G1226">
            <v>18.1</v>
          </cell>
        </row>
        <row r="1227">
          <cell r="F1227" t="str">
            <v>TOTAL GERAL C/ BDI R$</v>
          </cell>
          <cell r="G1227">
            <v>90.51</v>
          </cell>
        </row>
        <row r="1228">
          <cell r="F1228" t="str">
            <v>TOTAL GERAL S/ BDI R$</v>
          </cell>
          <cell r="G1228">
            <v>72.41</v>
          </cell>
        </row>
        <row r="1230">
          <cell r="A1230" t="str">
            <v>3.12.a</v>
          </cell>
          <cell r="C1230" t="str">
            <v>Em chave de comando/luminária em braço ou projetor em suporte</v>
          </cell>
          <cell r="D1230" t="str">
            <v>un</v>
          </cell>
          <cell r="G1230">
            <v>48.81</v>
          </cell>
        </row>
        <row r="1231">
          <cell r="B1231" t="str">
            <v>COMPOSIÇÃO</v>
          </cell>
          <cell r="C1231" t="str">
            <v>Em chave de comando/luminária em braço ou projetor em suporte</v>
          </cell>
        </row>
        <row r="1232">
          <cell r="B1232" t="str">
            <v>UNIDADE</v>
          </cell>
          <cell r="C1232" t="str">
            <v>un</v>
          </cell>
        </row>
        <row r="1233">
          <cell r="B1233" t="str">
            <v>CÓDIGO</v>
          </cell>
          <cell r="C1233" t="str">
            <v>3.12.a</v>
          </cell>
        </row>
        <row r="1234">
          <cell r="B1234" t="str">
            <v>AUTOR</v>
          </cell>
          <cell r="C1234" t="str">
            <v>HÉLIO DELGÁDO</v>
          </cell>
        </row>
        <row r="1235">
          <cell r="B1235" t="str">
            <v>ULT ATUAL</v>
          </cell>
          <cell r="C1235" t="str">
            <v>08/03/2016 (SEINFRA), 14/11/2016 (SINAPI) E OUT/2016 (PREFEITURA)</v>
          </cell>
        </row>
        <row r="1236">
          <cell r="B1236" t="str">
            <v>TABELA</v>
          </cell>
          <cell r="C1236" t="str">
            <v>SEINFRA V024.1 (DESONERADA)/SINAPI OUT/16 (DESONERADA)/PREFEITURA DE CANINDÉ</v>
          </cell>
        </row>
        <row r="1238">
          <cell r="B1238" t="str">
            <v>Código</v>
          </cell>
          <cell r="C1238" t="str">
            <v>Descrição</v>
          </cell>
          <cell r="D1238" t="str">
            <v>Unidade</v>
          </cell>
          <cell r="E1238" t="str">
            <v>Coeficiente</v>
          </cell>
          <cell r="F1238" t="str">
            <v>Preço</v>
          </cell>
          <cell r="G1238" t="str">
            <v>Total</v>
          </cell>
        </row>
        <row r="1239">
          <cell r="B1239" t="str">
            <v>MAO DE OBRA</v>
          </cell>
        </row>
        <row r="1240">
          <cell r="B1240" t="str">
            <v>I0042</v>
          </cell>
          <cell r="C1240" t="str">
            <v>AUXILIAR DE ELETRICISTA</v>
          </cell>
          <cell r="D1240" t="str">
            <v>H</v>
          </cell>
          <cell r="E1240">
            <v>0.08</v>
          </cell>
          <cell r="F1240">
            <v>5.6</v>
          </cell>
          <cell r="G1240">
            <v>0.45</v>
          </cell>
        </row>
        <row r="1241">
          <cell r="B1241" t="str">
            <v>I2312</v>
          </cell>
          <cell r="C1241" t="str">
            <v>ELETRICISTA</v>
          </cell>
          <cell r="D1241" t="str">
            <v>H</v>
          </cell>
          <cell r="E1241">
            <v>0.08</v>
          </cell>
          <cell r="F1241">
            <v>7.2</v>
          </cell>
          <cell r="G1241">
            <v>0.58</v>
          </cell>
        </row>
        <row r="1242">
          <cell r="B1242" t="str">
            <v>GRATIFICAÇÃO DE FUNÇÃO (ELETRICISTA MOTORISTA) DE 10% EM R$</v>
          </cell>
          <cell r="G1242">
            <v>0.057999999999999996</v>
          </cell>
        </row>
        <row r="1243">
          <cell r="B1243" t="str">
            <v>TOTAL MAO DE OBRA R$</v>
          </cell>
          <cell r="G1243">
            <v>1.09</v>
          </cell>
        </row>
        <row r="1244">
          <cell r="B1244" t="str">
            <v>MATERIAIS</v>
          </cell>
        </row>
        <row r="1245">
          <cell r="B1245">
            <v>2510</v>
          </cell>
          <cell r="C1245" t="str">
            <v>RELE FOTOELETRICO 1000W/220V</v>
          </cell>
          <cell r="D1245" t="str">
            <v>UN</v>
          </cell>
          <cell r="E1245">
            <v>1</v>
          </cell>
          <cell r="F1245">
            <v>38.44</v>
          </cell>
          <cell r="G1245">
            <v>38.44</v>
          </cell>
        </row>
        <row r="1250">
          <cell r="B1250" t="str">
            <v>TOTAL MATERIAIS R$</v>
          </cell>
          <cell r="G1250">
            <v>38.44</v>
          </cell>
        </row>
        <row r="1251">
          <cell r="B1251" t="str">
            <v>EQUIPAMENTOS (CUSTO HORÁRIO)</v>
          </cell>
        </row>
        <row r="1252">
          <cell r="B1252" t="str">
            <v>COMPOSIÇÃO PMC-001</v>
          </cell>
          <cell r="C1252" t="str">
            <v>VEÍCULO COM UM CESTO AÉREO SIMPLES ISOLADO COM ALCANCE ATÉ 13 METROS E PORTA ESCADA, MONTADO SOBRE CAMINHÃO DE CARROCERIA (CHP)</v>
          </cell>
          <cell r="D1252" t="str">
            <v>CHP</v>
          </cell>
          <cell r="E1252">
            <v>0.08</v>
          </cell>
          <cell r="F1252">
            <v>100.06</v>
          </cell>
          <cell r="G1252">
            <v>8</v>
          </cell>
        </row>
        <row r="1253">
          <cell r="B1253" t="str">
            <v>TOTAL EQUIPAMENTOS (CUSTO HORÁRIO) R$</v>
          </cell>
          <cell r="G1253">
            <v>8</v>
          </cell>
        </row>
        <row r="1254">
          <cell r="B1254" t="str">
            <v>SERVIÇOS</v>
          </cell>
        </row>
        <row r="1258">
          <cell r="B1258" t="str">
            <v>TOTAL SERVIÇOS R$</v>
          </cell>
          <cell r="G1258">
            <v>0</v>
          </cell>
        </row>
        <row r="1260">
          <cell r="F1260" t="str">
            <v>TOTAL SIMPLES R$</v>
          </cell>
          <cell r="G1260">
            <v>47.53</v>
          </cell>
        </row>
        <row r="1261">
          <cell r="F1261" t="str">
            <v>ENCARGOS SOCIAIS DE 117,01% R$</v>
          </cell>
          <cell r="G1261">
            <v>1.28</v>
          </cell>
        </row>
        <row r="1262">
          <cell r="F1262" t="str">
            <v>BDI R$</v>
          </cell>
          <cell r="G1262">
            <v>12.2</v>
          </cell>
        </row>
        <row r="1263">
          <cell r="F1263" t="str">
            <v>TOTAL GERAL C/ BDI R$</v>
          </cell>
          <cell r="G1263">
            <v>61.01</v>
          </cell>
        </row>
        <row r="1264">
          <cell r="F1264" t="str">
            <v>TOTAL GERAL S/ BDI R$</v>
          </cell>
          <cell r="G1264">
            <v>48.81</v>
          </cell>
        </row>
        <row r="1266">
          <cell r="A1266" t="str">
            <v>3.13.a</v>
          </cell>
          <cell r="C1266" t="str">
            <v>Instalação de base relé fotoelétrico</v>
          </cell>
          <cell r="D1266" t="str">
            <v>un</v>
          </cell>
          <cell r="G1266">
            <v>21.54</v>
          </cell>
        </row>
        <row r="1267">
          <cell r="B1267" t="str">
            <v>COMPOSIÇÃO</v>
          </cell>
          <cell r="C1267" t="str">
            <v>Instalação de base relé fotoelétrico</v>
          </cell>
        </row>
        <row r="1268">
          <cell r="B1268" t="str">
            <v>UNIDADE</v>
          </cell>
          <cell r="C1268" t="str">
            <v>un</v>
          </cell>
        </row>
        <row r="1269">
          <cell r="B1269" t="str">
            <v>CÓDIGO</v>
          </cell>
          <cell r="C1269" t="str">
            <v>3.13.a</v>
          </cell>
        </row>
        <row r="1270">
          <cell r="B1270" t="str">
            <v>AUTOR</v>
          </cell>
          <cell r="C1270" t="str">
            <v>HÉLIO DELGÁDO</v>
          </cell>
        </row>
        <row r="1271">
          <cell r="B1271" t="str">
            <v>ULT ATUAL</v>
          </cell>
          <cell r="C1271" t="str">
            <v>08/03/2016 (SEINFRA), 14/11/2016 (SINAPI) E OUT/2016 (PREFEITURA)</v>
          </cell>
        </row>
        <row r="1272">
          <cell r="B1272" t="str">
            <v>TABELA</v>
          </cell>
          <cell r="C1272" t="str">
            <v>SEINFRA V024.1 (DESONERADA)/SINAPI OUT/16 (DESONERADA)/PREFEITURA DE CANINDÉ</v>
          </cell>
        </row>
        <row r="1274">
          <cell r="B1274" t="str">
            <v>Código</v>
          </cell>
          <cell r="C1274" t="str">
            <v>Descrição</v>
          </cell>
          <cell r="D1274" t="str">
            <v>Unidade</v>
          </cell>
          <cell r="E1274" t="str">
            <v>Coeficiente</v>
          </cell>
          <cell r="F1274" t="str">
            <v>Preço</v>
          </cell>
          <cell r="G1274" t="str">
            <v>Total</v>
          </cell>
        </row>
        <row r="1275">
          <cell r="B1275" t="str">
            <v>MAO DE OBRA</v>
          </cell>
        </row>
        <row r="1276">
          <cell r="B1276" t="str">
            <v>I0042</v>
          </cell>
          <cell r="C1276" t="str">
            <v>AUXILIAR DE ELETRICISTA</v>
          </cell>
          <cell r="D1276" t="str">
            <v>H</v>
          </cell>
          <cell r="E1276">
            <v>0.12</v>
          </cell>
          <cell r="F1276">
            <v>5.6</v>
          </cell>
          <cell r="G1276">
            <v>0.67</v>
          </cell>
        </row>
        <row r="1277">
          <cell r="B1277" t="str">
            <v>I2312</v>
          </cell>
          <cell r="C1277" t="str">
            <v>ELETRICISTA</v>
          </cell>
          <cell r="D1277" t="str">
            <v>H</v>
          </cell>
          <cell r="E1277">
            <v>0.12</v>
          </cell>
          <cell r="F1277">
            <v>7.2</v>
          </cell>
          <cell r="G1277">
            <v>0.86</v>
          </cell>
        </row>
        <row r="1278">
          <cell r="B1278" t="str">
            <v>GRATIFICAÇÃO DE FUNÇÃO (ELETRICISTA MOTORISTA) DE 10% EM R$</v>
          </cell>
          <cell r="G1278">
            <v>0.08600000000000001</v>
          </cell>
        </row>
        <row r="1279">
          <cell r="B1279" t="str">
            <v>TOTAL MAO DE OBRA R$</v>
          </cell>
          <cell r="G1279">
            <v>1.62</v>
          </cell>
        </row>
        <row r="1280">
          <cell r="B1280" t="str">
            <v>MATERIAIS</v>
          </cell>
        </row>
        <row r="1281">
          <cell r="B1281" t="str">
            <v>INSUMO PMC-0003</v>
          </cell>
          <cell r="C1281" t="str">
            <v>BASE PARA RELÉ</v>
          </cell>
          <cell r="D1281" t="str">
            <v>UN</v>
          </cell>
          <cell r="E1281">
            <v>1</v>
          </cell>
          <cell r="F1281">
            <v>6.005</v>
          </cell>
          <cell r="G1281">
            <v>6.01</v>
          </cell>
        </row>
        <row r="1286">
          <cell r="B1286" t="str">
            <v>TOTAL MATERIAIS R$</v>
          </cell>
          <cell r="G1286">
            <v>6.01</v>
          </cell>
        </row>
        <row r="1287">
          <cell r="B1287" t="str">
            <v>EQUIPAMENTOS (CUSTO HORÁRIO)</v>
          </cell>
        </row>
        <row r="1288">
          <cell r="B1288" t="str">
            <v>COMPOSIÇÃO PMC-001</v>
          </cell>
          <cell r="C1288" t="str">
            <v>VEÍCULO COM UM CESTO AÉREO SIMPLES ISOLADO COM ALCANCE ATÉ 13 METROS E PORTA ESCADA, MONTADO SOBRE CAMINHÃO DE CARROCERIA (CHP)</v>
          </cell>
          <cell r="D1288" t="str">
            <v>CHP</v>
          </cell>
          <cell r="E1288">
            <v>0.12</v>
          </cell>
          <cell r="F1288">
            <v>100.06</v>
          </cell>
          <cell r="G1288">
            <v>12.01</v>
          </cell>
        </row>
        <row r="1289">
          <cell r="B1289" t="str">
            <v>TOTAL EQUIPAMENTOS (CUSTO HORÁRIO) R$</v>
          </cell>
          <cell r="G1289">
            <v>12.01</v>
          </cell>
        </row>
        <row r="1290">
          <cell r="B1290" t="str">
            <v>SERVIÇOS</v>
          </cell>
        </row>
        <row r="1294">
          <cell r="B1294" t="str">
            <v>TOTAL SERVIÇOS R$</v>
          </cell>
          <cell r="G1294">
            <v>0</v>
          </cell>
        </row>
        <row r="1296">
          <cell r="F1296" t="str">
            <v>TOTAL SIMPLES R$</v>
          </cell>
          <cell r="G1296">
            <v>19.64</v>
          </cell>
        </row>
        <row r="1297">
          <cell r="F1297" t="str">
            <v>ENCARGOS SOCIAIS DE 117,01% R$</v>
          </cell>
          <cell r="G1297">
            <v>1.9</v>
          </cell>
        </row>
        <row r="1298">
          <cell r="F1298" t="str">
            <v>BDI R$</v>
          </cell>
          <cell r="G1298">
            <v>5.39</v>
          </cell>
        </row>
        <row r="1299">
          <cell r="F1299" t="str">
            <v>TOTAL GERAL C/ BDI R$</v>
          </cell>
          <cell r="G1299">
            <v>26.93</v>
          </cell>
        </row>
        <row r="1300">
          <cell r="F1300" t="str">
            <v>TOTAL GERAL S/ BDI R$</v>
          </cell>
          <cell r="G1300">
            <v>21.54</v>
          </cell>
        </row>
        <row r="1302">
          <cell r="A1302" t="str">
            <v>3.15.b</v>
          </cell>
          <cell r="C1302" t="str">
            <v>9m X 200kg</v>
          </cell>
          <cell r="D1302" t="str">
            <v>un</v>
          </cell>
          <cell r="G1302">
            <v>574.78</v>
          </cell>
        </row>
        <row r="1303">
          <cell r="B1303" t="str">
            <v>COMPOSIÇÃO</v>
          </cell>
          <cell r="C1303" t="str">
            <v>9m X 200kg</v>
          </cell>
        </row>
        <row r="1304">
          <cell r="B1304" t="str">
            <v>UNIDADE</v>
          </cell>
          <cell r="C1304" t="str">
            <v>un</v>
          </cell>
        </row>
        <row r="1305">
          <cell r="B1305" t="str">
            <v>CÓDIGO</v>
          </cell>
          <cell r="C1305" t="str">
            <v>3.15.b</v>
          </cell>
        </row>
        <row r="1306">
          <cell r="B1306" t="str">
            <v>AUTOR</v>
          </cell>
          <cell r="C1306" t="str">
            <v>HÉLIO DELGÁDO</v>
          </cell>
        </row>
        <row r="1307">
          <cell r="B1307" t="str">
            <v>ULT ATUAL</v>
          </cell>
          <cell r="C1307" t="str">
            <v>08/03/2016 (SEINFRA) E 14/11/2016 (SINAPI)</v>
          </cell>
        </row>
        <row r="1308">
          <cell r="B1308" t="str">
            <v>TABELA</v>
          </cell>
          <cell r="C1308" t="str">
            <v>SEINFRA V024.1 (DESONERADA)/SINAPI OUT/16 (DESONERADA)</v>
          </cell>
        </row>
        <row r="1310">
          <cell r="B1310" t="str">
            <v>Código</v>
          </cell>
          <cell r="C1310" t="str">
            <v>Descrição</v>
          </cell>
          <cell r="D1310" t="str">
            <v>Unidade</v>
          </cell>
          <cell r="E1310" t="str">
            <v>Coeficiente</v>
          </cell>
          <cell r="F1310" t="str">
            <v>Preço</v>
          </cell>
          <cell r="G1310" t="str">
            <v>Total</v>
          </cell>
        </row>
        <row r="1311">
          <cell r="B1311" t="str">
            <v>MAO DE OBRA</v>
          </cell>
        </row>
        <row r="1312">
          <cell r="B1312" t="str">
            <v>I0042</v>
          </cell>
          <cell r="C1312" t="str">
            <v>AUXILIAR DE ELETRICISTA</v>
          </cell>
          <cell r="D1312" t="str">
            <v>H</v>
          </cell>
          <cell r="E1312">
            <v>1</v>
          </cell>
          <cell r="F1312">
            <v>5.6</v>
          </cell>
          <cell r="G1312">
            <v>5.6</v>
          </cell>
        </row>
        <row r="1313">
          <cell r="B1313" t="str">
            <v>I2312</v>
          </cell>
          <cell r="C1313" t="str">
            <v>ELETRICISTA</v>
          </cell>
          <cell r="D1313" t="str">
            <v>H</v>
          </cell>
          <cell r="E1313">
            <v>1</v>
          </cell>
          <cell r="F1313">
            <v>7.2</v>
          </cell>
          <cell r="G1313">
            <v>7.2</v>
          </cell>
        </row>
        <row r="1314">
          <cell r="B1314" t="str">
            <v>TOTAL MAO DE OBRA R$</v>
          </cell>
          <cell r="G1314">
            <v>12.8</v>
          </cell>
        </row>
        <row r="1315">
          <cell r="B1315" t="str">
            <v>MATERIAIS</v>
          </cell>
        </row>
        <row r="1316">
          <cell r="B1316">
            <v>5044</v>
          </cell>
          <cell r="C1316" t="str">
            <v>POSTE DE CONCRETO CIRCULAR, 200 KG, H = 9 M (NBR 8451)</v>
          </cell>
          <cell r="D1316" t="str">
            <v>UN</v>
          </cell>
          <cell r="E1316">
            <v>1</v>
          </cell>
          <cell r="F1316">
            <v>441.04</v>
          </cell>
          <cell r="G1316">
            <v>441.04</v>
          </cell>
        </row>
        <row r="1319">
          <cell r="B1319" t="str">
            <v>TOTAL MATERIAIS R$</v>
          </cell>
          <cell r="G1319">
            <v>441.04</v>
          </cell>
        </row>
        <row r="1320">
          <cell r="B1320" t="str">
            <v>EQUIPAMENTOS (CUSTO HORÁRIO)</v>
          </cell>
        </row>
        <row r="1321">
          <cell r="B1321" t="str">
            <v>I0705</v>
          </cell>
          <cell r="C1321" t="str">
            <v>CAMINHÃO COMERC. EQUIP. C/GUINDASTE (CHP)</v>
          </cell>
          <cell r="D1321" t="str">
            <v>H</v>
          </cell>
          <cell r="E1321">
            <v>1</v>
          </cell>
          <cell r="F1321">
            <v>105.96</v>
          </cell>
          <cell r="G1321">
            <v>105.96</v>
          </cell>
        </row>
        <row r="1322">
          <cell r="B1322" t="str">
            <v>TOTAL EQUIPAMENTOS (CUSTO HORÁRIO) R$</v>
          </cell>
          <cell r="G1322">
            <v>105.96</v>
          </cell>
        </row>
        <row r="1323">
          <cell r="B1323" t="str">
            <v>SERVIÇOS</v>
          </cell>
        </row>
        <row r="1327">
          <cell r="B1327" t="str">
            <v>TOTAL SERVIÇOS R$</v>
          </cell>
          <cell r="G1327">
            <v>0</v>
          </cell>
        </row>
        <row r="1329">
          <cell r="F1329" t="str">
            <v>TOTAL SIMPLES R$</v>
          </cell>
          <cell r="G1329">
            <v>559.8000000000001</v>
          </cell>
        </row>
        <row r="1330">
          <cell r="F1330" t="str">
            <v>ENCARGOS SOCIAIS DE 117,01% R$</v>
          </cell>
          <cell r="G1330">
            <v>14.98</v>
          </cell>
        </row>
        <row r="1331">
          <cell r="B1331" t="str">
            <v>OBS.: MÃO DE OBRA DO MOTORISTA C/ ENCARGOS SOCIAIS JÁ INCLUSA NO INSUMO I0705.</v>
          </cell>
          <cell r="F1331" t="str">
            <v>BDI R$</v>
          </cell>
          <cell r="G1331">
            <v>143.7</v>
          </cell>
        </row>
        <row r="1332">
          <cell r="F1332" t="str">
            <v>TOTAL GERAL C/ BDI R$</v>
          </cell>
          <cell r="G1332">
            <v>718.48</v>
          </cell>
        </row>
        <row r="1333">
          <cell r="F1333" t="str">
            <v>TOTAL GERAL S/ BDI R$</v>
          </cell>
          <cell r="G1333">
            <v>574.78</v>
          </cell>
        </row>
        <row r="1335">
          <cell r="A1335" t="str">
            <v>3.15.c</v>
          </cell>
          <cell r="C1335" t="str">
            <v>12m X 200kg</v>
          </cell>
          <cell r="D1335" t="str">
            <v>un</v>
          </cell>
          <cell r="G1335">
            <v>1084.01</v>
          </cell>
        </row>
        <row r="1336">
          <cell r="B1336" t="str">
            <v>COMPOSIÇÃO</v>
          </cell>
          <cell r="C1336" t="str">
            <v>12m X 200kg</v>
          </cell>
        </row>
        <row r="1337">
          <cell r="B1337" t="str">
            <v>UNIDADE</v>
          </cell>
          <cell r="C1337" t="str">
            <v>un</v>
          </cell>
        </row>
        <row r="1338">
          <cell r="B1338" t="str">
            <v>CÓDIGO</v>
          </cell>
          <cell r="C1338" t="str">
            <v>3.15.c</v>
          </cell>
        </row>
        <row r="1339">
          <cell r="B1339" t="str">
            <v>AUTOR</v>
          </cell>
          <cell r="C1339" t="str">
            <v>HÉLIO DELGÁDO</v>
          </cell>
        </row>
        <row r="1340">
          <cell r="B1340" t="str">
            <v>ULT ATUAL</v>
          </cell>
          <cell r="C1340" t="str">
            <v>08/03/2016 (SEINFRA) </v>
          </cell>
        </row>
        <row r="1341">
          <cell r="B1341" t="str">
            <v>TABELA</v>
          </cell>
          <cell r="C1341" t="str">
            <v>SEINFRA V024.1 (DESONERADA)</v>
          </cell>
        </row>
        <row r="1343">
          <cell r="B1343" t="str">
            <v>Código</v>
          </cell>
          <cell r="C1343" t="str">
            <v>Descrição</v>
          </cell>
          <cell r="D1343" t="str">
            <v>Unidade</v>
          </cell>
          <cell r="E1343" t="str">
            <v>Coeficiente</v>
          </cell>
          <cell r="F1343" t="str">
            <v>Preço</v>
          </cell>
          <cell r="G1343" t="str">
            <v>Total</v>
          </cell>
        </row>
        <row r="1344">
          <cell r="B1344" t="str">
            <v>MAO DE OBRA</v>
          </cell>
        </row>
        <row r="1345">
          <cell r="B1345" t="str">
            <v>I0042</v>
          </cell>
          <cell r="C1345" t="str">
            <v>AUXILIAR DE ELETRICISTA</v>
          </cell>
          <cell r="D1345" t="str">
            <v>H</v>
          </cell>
          <cell r="E1345">
            <v>1.5</v>
          </cell>
          <cell r="F1345">
            <v>5.6</v>
          </cell>
          <cell r="G1345">
            <v>8.4</v>
          </cell>
        </row>
        <row r="1346">
          <cell r="B1346" t="str">
            <v>I2312</v>
          </cell>
          <cell r="C1346" t="str">
            <v>ELETRICISTA</v>
          </cell>
          <cell r="D1346" t="str">
            <v>H</v>
          </cell>
          <cell r="E1346">
            <v>1.5</v>
          </cell>
          <cell r="F1346">
            <v>7.2</v>
          </cell>
          <cell r="G1346">
            <v>10.8</v>
          </cell>
        </row>
        <row r="1347">
          <cell r="B1347" t="str">
            <v>TOTAL MAO DE OBRA R$</v>
          </cell>
          <cell r="G1347">
            <v>19.2</v>
          </cell>
        </row>
        <row r="1348">
          <cell r="B1348" t="str">
            <v>MATERIAIS</v>
          </cell>
        </row>
        <row r="1349">
          <cell r="B1349" t="str">
            <v>I6795</v>
          </cell>
          <cell r="C1349" t="str">
            <v>POSTE CONCRETO ARMADO CIRCULAR - H=12M</v>
          </cell>
          <cell r="D1349" t="str">
            <v>UN</v>
          </cell>
          <cell r="E1349">
            <v>1</v>
          </cell>
          <cell r="F1349">
            <v>883.4</v>
          </cell>
          <cell r="G1349">
            <v>883.4</v>
          </cell>
        </row>
        <row r="1352">
          <cell r="B1352" t="str">
            <v>TOTAL MATERIAIS R$</v>
          </cell>
          <cell r="G1352">
            <v>883.4</v>
          </cell>
        </row>
        <row r="1353">
          <cell r="B1353" t="str">
            <v>EQUIPAMENTOS (CUSTO HORÁRIO)</v>
          </cell>
        </row>
        <row r="1354">
          <cell r="B1354" t="str">
            <v>I0705</v>
          </cell>
          <cell r="C1354" t="str">
            <v>CAMINHÃO COMERC. EQUIP. C/GUINDASTE (CHP)</v>
          </cell>
          <cell r="D1354" t="str">
            <v>H</v>
          </cell>
          <cell r="E1354">
            <v>1.5</v>
          </cell>
          <cell r="F1354">
            <v>105.96</v>
          </cell>
          <cell r="G1354">
            <v>158.94</v>
          </cell>
        </row>
        <row r="1355">
          <cell r="B1355" t="str">
            <v>TOTAL EQUIPAMENTOS (CUSTO HORÁRIO) R$</v>
          </cell>
          <cell r="G1355">
            <v>158.94</v>
          </cell>
        </row>
        <row r="1356">
          <cell r="B1356" t="str">
            <v>SERVIÇOS</v>
          </cell>
        </row>
        <row r="1360">
          <cell r="B1360" t="str">
            <v>TOTAL SERVIÇOS R$</v>
          </cell>
          <cell r="G1360">
            <v>0</v>
          </cell>
        </row>
        <row r="1362">
          <cell r="F1362" t="str">
            <v>TOTAL SIMPLES R$</v>
          </cell>
          <cell r="G1362">
            <v>1061.54</v>
          </cell>
        </row>
        <row r="1363">
          <cell r="F1363" t="str">
            <v>ENCARGOS SOCIAIS DE 117,01% R$</v>
          </cell>
          <cell r="G1363">
            <v>22.47</v>
          </cell>
        </row>
        <row r="1364">
          <cell r="B1364" t="str">
            <v>OBS.: MÃO DE OBRA DO MOTORISTA C/ ENCARGOS SOCIAIS JÁ INCLUSA NO INSUMO I0705.</v>
          </cell>
          <cell r="F1364" t="str">
            <v>BDI R$</v>
          </cell>
          <cell r="G1364">
            <v>271</v>
          </cell>
        </row>
        <row r="1365">
          <cell r="F1365" t="str">
            <v>TOTAL GERAL C/ BDI R$</v>
          </cell>
          <cell r="G1365">
            <v>1355.01</v>
          </cell>
        </row>
        <row r="1366">
          <cell r="F1366" t="str">
            <v>TOTAL GERAL S/ BDI R$</v>
          </cell>
          <cell r="G1366">
            <v>1084.01</v>
          </cell>
        </row>
        <row r="1368">
          <cell r="A1368" t="str">
            <v>3.15.a</v>
          </cell>
          <cell r="C1368" t="str">
            <v>5m X 100kg</v>
          </cell>
          <cell r="D1368" t="str">
            <v>un</v>
          </cell>
          <cell r="G1368">
            <v>306.59000000000003</v>
          </cell>
        </row>
        <row r="1369">
          <cell r="B1369" t="str">
            <v>COMPOSIÇÃO</v>
          </cell>
          <cell r="C1369" t="str">
            <v>5m X 100kg</v>
          </cell>
        </row>
        <row r="1370">
          <cell r="B1370" t="str">
            <v>UNIDADE</v>
          </cell>
          <cell r="C1370" t="str">
            <v>un</v>
          </cell>
        </row>
        <row r="1371">
          <cell r="B1371" t="str">
            <v>CÓDIGO</v>
          </cell>
          <cell r="C1371" t="str">
            <v>3.15.a</v>
          </cell>
        </row>
        <row r="1372">
          <cell r="B1372" t="str">
            <v>AUTOR</v>
          </cell>
          <cell r="C1372" t="str">
            <v>HÉLIO DELGÁDO</v>
          </cell>
        </row>
        <row r="1373">
          <cell r="B1373" t="str">
            <v>ULT ATUAL</v>
          </cell>
          <cell r="C1373" t="str">
            <v>08/03/2016 (SEINFRA) E 14/11/2016 (SINAPI)</v>
          </cell>
        </row>
        <row r="1374">
          <cell r="B1374" t="str">
            <v>TABELA</v>
          </cell>
          <cell r="C1374" t="str">
            <v>SEINFRA V024.1 (DESONERADA)/SINAPI OUT/16 (DESONERADA)</v>
          </cell>
        </row>
        <row r="1376">
          <cell r="B1376" t="str">
            <v>Código</v>
          </cell>
          <cell r="C1376" t="str">
            <v>Descrição</v>
          </cell>
          <cell r="D1376" t="str">
            <v>Unidade</v>
          </cell>
          <cell r="E1376" t="str">
            <v>Coeficiente</v>
          </cell>
          <cell r="F1376" t="str">
            <v>Preço</v>
          </cell>
          <cell r="G1376" t="str">
            <v>Total</v>
          </cell>
        </row>
        <row r="1377">
          <cell r="B1377" t="str">
            <v>MAO DE OBRA</v>
          </cell>
        </row>
        <row r="1378">
          <cell r="B1378" t="str">
            <v>I0042</v>
          </cell>
          <cell r="C1378" t="str">
            <v>AUXILIAR DE ELETRICISTA</v>
          </cell>
          <cell r="D1378" t="str">
            <v>H</v>
          </cell>
          <cell r="E1378">
            <v>1</v>
          </cell>
          <cell r="F1378">
            <v>5.6</v>
          </cell>
          <cell r="G1378">
            <v>5.6</v>
          </cell>
        </row>
        <row r="1379">
          <cell r="B1379" t="str">
            <v>I2312</v>
          </cell>
          <cell r="C1379" t="str">
            <v>ELETRICISTA</v>
          </cell>
          <cell r="D1379" t="str">
            <v>H</v>
          </cell>
          <cell r="E1379">
            <v>1</v>
          </cell>
          <cell r="F1379">
            <v>7.2</v>
          </cell>
          <cell r="G1379">
            <v>7.2</v>
          </cell>
        </row>
        <row r="1380">
          <cell r="B1380" t="str">
            <v>TOTAL MAO DE OBRA R$</v>
          </cell>
          <cell r="G1380">
            <v>12.8</v>
          </cell>
        </row>
        <row r="1381">
          <cell r="B1381" t="str">
            <v>MATERIAIS</v>
          </cell>
        </row>
        <row r="1382">
          <cell r="B1382">
            <v>5040</v>
          </cell>
          <cell r="C1382" t="str">
            <v>POSTE DE CONCRETO CIRCULAR, 100 KG, H = 5 M (NBR 8451)</v>
          </cell>
          <cell r="D1382" t="str">
            <v>UN</v>
          </cell>
          <cell r="E1382">
            <v>1</v>
          </cell>
          <cell r="F1382">
            <v>172.85</v>
          </cell>
          <cell r="G1382">
            <v>172.85</v>
          </cell>
        </row>
        <row r="1385">
          <cell r="B1385" t="str">
            <v>TOTAL MATERIAIS R$</v>
          </cell>
          <cell r="G1385">
            <v>172.85</v>
          </cell>
        </row>
        <row r="1386">
          <cell r="B1386" t="str">
            <v>EQUIPAMENTOS (CUSTO HORÁRIO)</v>
          </cell>
        </row>
        <row r="1387">
          <cell r="B1387" t="str">
            <v>I0705</v>
          </cell>
          <cell r="C1387" t="str">
            <v>CAMINHÃO COMERC. EQUIP. C/GUINDASTE (CHP)</v>
          </cell>
          <cell r="D1387" t="str">
            <v>H</v>
          </cell>
          <cell r="E1387">
            <v>1</v>
          </cell>
          <cell r="F1387">
            <v>105.96</v>
          </cell>
          <cell r="G1387">
            <v>105.96</v>
          </cell>
        </row>
        <row r="1388">
          <cell r="B1388" t="str">
            <v>TOTAL EQUIPAMENTOS (CUSTO HORÁRIO) R$</v>
          </cell>
          <cell r="G1388">
            <v>105.96</v>
          </cell>
        </row>
        <row r="1389">
          <cell r="B1389" t="str">
            <v>SERVIÇOS</v>
          </cell>
        </row>
        <row r="1393">
          <cell r="B1393" t="str">
            <v>TOTAL SERVIÇOS R$</v>
          </cell>
          <cell r="G1393">
            <v>0</v>
          </cell>
        </row>
        <row r="1395">
          <cell r="F1395" t="str">
            <v>TOTAL SIMPLES R$</v>
          </cell>
          <cell r="G1395">
            <v>291.61</v>
          </cell>
        </row>
        <row r="1396">
          <cell r="F1396" t="str">
            <v>ENCARGOS SOCIAIS DE 117,01% R$</v>
          </cell>
          <cell r="G1396">
            <v>14.98</v>
          </cell>
        </row>
        <row r="1397">
          <cell r="B1397" t="str">
            <v>OBS.: MÃO DE OBRA DO MOTORISTA C/ ENCARGOS SOCIAIS JÁ INCLUSA NO INSUMO I0705.</v>
          </cell>
          <cell r="F1397" t="str">
            <v>BDI R$</v>
          </cell>
          <cell r="G1397">
            <v>76.65</v>
          </cell>
        </row>
        <row r="1398">
          <cell r="F1398" t="str">
            <v>TOTAL GERAL C/ BDI R$</v>
          </cell>
          <cell r="G1398">
            <v>383.24</v>
          </cell>
        </row>
        <row r="1399">
          <cell r="F1399" t="str">
            <v>TOTAL GERAL S/ BDI R$</v>
          </cell>
          <cell r="G1399">
            <v>306.59000000000003</v>
          </cell>
        </row>
        <row r="1401">
          <cell r="A1401" t="str">
            <v>3.16.c</v>
          </cell>
          <cell r="C1401" t="str">
            <v>9m X 150kg</v>
          </cell>
          <cell r="D1401" t="str">
            <v>un</v>
          </cell>
          <cell r="G1401">
            <v>553.74</v>
          </cell>
        </row>
        <row r="1402">
          <cell r="B1402" t="str">
            <v>COMPOSIÇÃO</v>
          </cell>
          <cell r="C1402" t="str">
            <v>9m X 150kg</v>
          </cell>
        </row>
        <row r="1403">
          <cell r="B1403" t="str">
            <v>UNIDADE</v>
          </cell>
          <cell r="C1403" t="str">
            <v>un</v>
          </cell>
        </row>
        <row r="1404">
          <cell r="B1404" t="str">
            <v>CÓDIGO</v>
          </cell>
          <cell r="C1404" t="str">
            <v>3.16.c</v>
          </cell>
        </row>
        <row r="1405">
          <cell r="B1405" t="str">
            <v>AUTOR</v>
          </cell>
          <cell r="C1405" t="str">
            <v>HÉLIO DELGÁDO</v>
          </cell>
        </row>
        <row r="1406">
          <cell r="B1406" t="str">
            <v>ULT ATUAL</v>
          </cell>
          <cell r="C1406" t="str">
            <v>08/03/2016 (SEINFRA) </v>
          </cell>
        </row>
        <row r="1407">
          <cell r="B1407" t="str">
            <v>TABELA</v>
          </cell>
          <cell r="C1407" t="str">
            <v>SEINFRA V024.1 (DESONERADA)</v>
          </cell>
        </row>
        <row r="1409">
          <cell r="B1409" t="str">
            <v>Código</v>
          </cell>
          <cell r="C1409" t="str">
            <v>Descrição</v>
          </cell>
          <cell r="D1409" t="str">
            <v>Unidade</v>
          </cell>
          <cell r="E1409" t="str">
            <v>Coeficiente</v>
          </cell>
          <cell r="F1409" t="str">
            <v>Preço</v>
          </cell>
          <cell r="G1409" t="str">
            <v>Total</v>
          </cell>
        </row>
        <row r="1410">
          <cell r="B1410" t="str">
            <v>MAO DE OBRA</v>
          </cell>
        </row>
        <row r="1411">
          <cell r="B1411" t="str">
            <v>I0042</v>
          </cell>
          <cell r="C1411" t="str">
            <v>AUXILIAR DE ELETRICISTA</v>
          </cell>
          <cell r="D1411" t="str">
            <v>H</v>
          </cell>
          <cell r="E1411">
            <v>1</v>
          </cell>
          <cell r="F1411">
            <v>5.6</v>
          </cell>
          <cell r="G1411">
            <v>5.6</v>
          </cell>
        </row>
        <row r="1412">
          <cell r="B1412" t="str">
            <v>I2312</v>
          </cell>
          <cell r="C1412" t="str">
            <v>ELETRICISTA</v>
          </cell>
          <cell r="D1412" t="str">
            <v>H</v>
          </cell>
          <cell r="E1412">
            <v>1</v>
          </cell>
          <cell r="F1412">
            <v>7.2</v>
          </cell>
          <cell r="G1412">
            <v>7.2</v>
          </cell>
        </row>
        <row r="1413">
          <cell r="B1413" t="str">
            <v>TOTAL MAO DE OBRA R$</v>
          </cell>
          <cell r="G1413">
            <v>12.8</v>
          </cell>
        </row>
        <row r="1414">
          <cell r="B1414" t="str">
            <v>MATERIAIS</v>
          </cell>
        </row>
        <row r="1415">
          <cell r="B1415" t="str">
            <v>I2405</v>
          </cell>
          <cell r="C1415" t="str">
            <v>POSTE DE CONCRETO DUPLO T 150/9</v>
          </cell>
          <cell r="D1415" t="str">
            <v>UN</v>
          </cell>
          <cell r="E1415">
            <v>1</v>
          </cell>
          <cell r="F1415">
            <v>420</v>
          </cell>
          <cell r="G1415">
            <v>420</v>
          </cell>
        </row>
        <row r="1418">
          <cell r="B1418" t="str">
            <v>TOTAL MATERIAIS R$</v>
          </cell>
          <cell r="G1418">
            <v>420</v>
          </cell>
        </row>
        <row r="1419">
          <cell r="B1419" t="str">
            <v>EQUIPAMENTOS (CUSTO HORÁRIO)</v>
          </cell>
        </row>
        <row r="1420">
          <cell r="B1420" t="str">
            <v>I0705</v>
          </cell>
          <cell r="C1420" t="str">
            <v>CAMINHÃO COMERC. EQUIP. C/GUINDASTE (CHP)</v>
          </cell>
          <cell r="D1420" t="str">
            <v>H</v>
          </cell>
          <cell r="E1420">
            <v>1</v>
          </cell>
          <cell r="F1420">
            <v>105.96</v>
          </cell>
          <cell r="G1420">
            <v>105.96</v>
          </cell>
        </row>
        <row r="1421">
          <cell r="B1421" t="str">
            <v>TOTAL EQUIPAMENTOS (CUSTO HORÁRIO) R$</v>
          </cell>
          <cell r="G1421">
            <v>105.96</v>
          </cell>
        </row>
        <row r="1422">
          <cell r="B1422" t="str">
            <v>SERVIÇOS</v>
          </cell>
        </row>
        <row r="1426">
          <cell r="B1426" t="str">
            <v>TOTAL SERVIÇOS R$</v>
          </cell>
          <cell r="G1426">
            <v>0</v>
          </cell>
        </row>
        <row r="1428">
          <cell r="F1428" t="str">
            <v>TOTAL SIMPLES R$</v>
          </cell>
          <cell r="G1428">
            <v>538.76</v>
          </cell>
        </row>
        <row r="1429">
          <cell r="F1429" t="str">
            <v>ENCARGOS SOCIAIS DE 117,01% R$</v>
          </cell>
          <cell r="G1429">
            <v>14.98</v>
          </cell>
        </row>
        <row r="1430">
          <cell r="B1430" t="str">
            <v>OBS.: MÃO DE OBRA DO MOTORISTA C/ ENCARGOS SOCIAIS JÁ INCLUSA NO INSUMO I0705.</v>
          </cell>
          <cell r="F1430" t="str">
            <v>BDI R$</v>
          </cell>
          <cell r="G1430">
            <v>138.44</v>
          </cell>
        </row>
        <row r="1431">
          <cell r="F1431" t="str">
            <v>TOTAL GERAL C/ BDI R$</v>
          </cell>
          <cell r="G1431">
            <v>692.18</v>
          </cell>
        </row>
        <row r="1432">
          <cell r="F1432" t="str">
            <v>TOTAL GERAL S/ BDI R$</v>
          </cell>
          <cell r="G1432">
            <v>553.74</v>
          </cell>
        </row>
        <row r="1434">
          <cell r="A1434" t="str">
            <v>3.16.d</v>
          </cell>
          <cell r="C1434" t="str">
            <v>9m X 300kg</v>
          </cell>
          <cell r="D1434" t="str">
            <v>un</v>
          </cell>
          <cell r="G1434">
            <v>579.24</v>
          </cell>
        </row>
        <row r="1435">
          <cell r="B1435" t="str">
            <v>COMPOSIÇÃO</v>
          </cell>
          <cell r="C1435" t="str">
            <v>9m X 300kg</v>
          </cell>
        </row>
        <row r="1436">
          <cell r="B1436" t="str">
            <v>UNIDADE</v>
          </cell>
          <cell r="C1436" t="str">
            <v>un</v>
          </cell>
        </row>
        <row r="1437">
          <cell r="B1437" t="str">
            <v>CÓDIGO</v>
          </cell>
          <cell r="C1437" t="str">
            <v>3.16.d</v>
          </cell>
        </row>
        <row r="1438">
          <cell r="B1438" t="str">
            <v>AUTOR</v>
          </cell>
          <cell r="C1438" t="str">
            <v>HÉLIO DELGÁDO</v>
          </cell>
        </row>
        <row r="1439">
          <cell r="B1439" t="str">
            <v>ULT ATUAL</v>
          </cell>
          <cell r="C1439" t="str">
            <v>08/03/2016 (SEINFRA) E 14/11/2016 (SINAPI)</v>
          </cell>
        </row>
        <row r="1440">
          <cell r="B1440" t="str">
            <v>TABELA</v>
          </cell>
          <cell r="C1440" t="str">
            <v>SEINFRA V024.1 (DESONERADA)/SINAPI OUT/16 (DESONERADA)</v>
          </cell>
        </row>
        <row r="1442">
          <cell r="B1442" t="str">
            <v>Código</v>
          </cell>
          <cell r="C1442" t="str">
            <v>Descrição</v>
          </cell>
          <cell r="D1442" t="str">
            <v>Unidade</v>
          </cell>
          <cell r="E1442" t="str">
            <v>Coeficiente</v>
          </cell>
          <cell r="F1442" t="str">
            <v>Preço</v>
          </cell>
          <cell r="G1442" t="str">
            <v>Total</v>
          </cell>
        </row>
        <row r="1443">
          <cell r="B1443" t="str">
            <v>MAO DE OBRA</v>
          </cell>
        </row>
        <row r="1444">
          <cell r="B1444" t="str">
            <v>I0042</v>
          </cell>
          <cell r="C1444" t="str">
            <v>AUXILIAR DE ELETRICISTA</v>
          </cell>
          <cell r="D1444" t="str">
            <v>H</v>
          </cell>
          <cell r="E1444">
            <v>1</v>
          </cell>
          <cell r="F1444">
            <v>5.6</v>
          </cell>
          <cell r="G1444">
            <v>5.6</v>
          </cell>
        </row>
        <row r="1445">
          <cell r="B1445" t="str">
            <v>I2312</v>
          </cell>
          <cell r="C1445" t="str">
            <v>ELETRICISTA</v>
          </cell>
          <cell r="D1445" t="str">
            <v>H</v>
          </cell>
          <cell r="E1445">
            <v>1</v>
          </cell>
          <cell r="F1445">
            <v>7.2</v>
          </cell>
          <cell r="G1445">
            <v>7.2</v>
          </cell>
        </row>
        <row r="1446">
          <cell r="B1446" t="str">
            <v>TOTAL MAO DE OBRA R$</v>
          </cell>
          <cell r="G1446">
            <v>12.8</v>
          </cell>
        </row>
        <row r="1447">
          <cell r="B1447" t="str">
            <v>MATERIAIS</v>
          </cell>
        </row>
        <row r="1448">
          <cell r="B1448">
            <v>5033</v>
          </cell>
          <cell r="C1448" t="str">
            <v>POSTE DE CONCRETO DUPLO T, TIPO B, 300 KG, H = 9 M (NBR 8451)</v>
          </cell>
          <cell r="D1448" t="str">
            <v>UN</v>
          </cell>
          <cell r="E1448">
            <v>1</v>
          </cell>
          <cell r="F1448">
            <v>445.5</v>
          </cell>
          <cell r="G1448">
            <v>445.5</v>
          </cell>
        </row>
        <row r="1451">
          <cell r="B1451" t="str">
            <v>TOTAL MATERIAIS R$</v>
          </cell>
          <cell r="G1451">
            <v>445.5</v>
          </cell>
        </row>
        <row r="1452">
          <cell r="B1452" t="str">
            <v>EQUIPAMENTOS (CUSTO HORÁRIO)</v>
          </cell>
        </row>
        <row r="1453">
          <cell r="B1453" t="str">
            <v>I0705</v>
          </cell>
          <cell r="C1453" t="str">
            <v>CAMINHÃO COMERC. EQUIP. C/GUINDASTE (CHP)</v>
          </cell>
          <cell r="D1453" t="str">
            <v>H</v>
          </cell>
          <cell r="E1453">
            <v>1</v>
          </cell>
          <cell r="F1453">
            <v>105.96</v>
          </cell>
          <cell r="G1453">
            <v>105.96</v>
          </cell>
        </row>
        <row r="1454">
          <cell r="B1454" t="str">
            <v>TOTAL EQUIPAMENTOS (CUSTO HORÁRIO) R$</v>
          </cell>
          <cell r="G1454">
            <v>105.96</v>
          </cell>
        </row>
        <row r="1455">
          <cell r="B1455" t="str">
            <v>SERVIÇOS</v>
          </cell>
        </row>
        <row r="1459">
          <cell r="B1459" t="str">
            <v>TOTAL SERVIÇOS R$</v>
          </cell>
          <cell r="G1459">
            <v>0</v>
          </cell>
        </row>
        <row r="1461">
          <cell r="F1461" t="str">
            <v>TOTAL SIMPLES R$</v>
          </cell>
          <cell r="G1461">
            <v>564.26</v>
          </cell>
        </row>
        <row r="1462">
          <cell r="F1462" t="str">
            <v>ENCARGOS SOCIAIS DE 117,01% R$</v>
          </cell>
          <cell r="G1462">
            <v>14.98</v>
          </cell>
        </row>
        <row r="1463">
          <cell r="B1463" t="str">
            <v>OBS.: MÃO DE OBRA DO MOTORISTA C/ ENCARGOS SOCIAIS JÁ INCLUSA NO INSUMO I0705.</v>
          </cell>
          <cell r="F1463" t="str">
            <v>BDI R$</v>
          </cell>
          <cell r="G1463">
            <v>144.81</v>
          </cell>
        </row>
        <row r="1464">
          <cell r="F1464" t="str">
            <v>TOTAL GERAL C/ BDI R$</v>
          </cell>
          <cell r="G1464">
            <v>724.05</v>
          </cell>
        </row>
        <row r="1465">
          <cell r="F1465" t="str">
            <v>TOTAL GERAL S/ BDI R$</v>
          </cell>
          <cell r="G1465">
            <v>579.24</v>
          </cell>
        </row>
        <row r="1467">
          <cell r="A1467" t="str">
            <v>3.17.a</v>
          </cell>
          <cell r="C1467" t="str">
            <v>De 6m reto com flange </v>
          </cell>
          <cell r="D1467" t="str">
            <v>un</v>
          </cell>
          <cell r="G1467">
            <v>947.02</v>
          </cell>
        </row>
        <row r="1468">
          <cell r="B1468" t="str">
            <v>COMPOSIÇÃO</v>
          </cell>
          <cell r="C1468" t="str">
            <v>De 6m reto com flange </v>
          </cell>
        </row>
        <row r="1469">
          <cell r="B1469" t="str">
            <v>UNIDADE</v>
          </cell>
          <cell r="C1469" t="str">
            <v>un</v>
          </cell>
        </row>
        <row r="1470">
          <cell r="B1470" t="str">
            <v>CÓDIGO</v>
          </cell>
          <cell r="C1470" t="str">
            <v>3.17.a</v>
          </cell>
        </row>
        <row r="1471">
          <cell r="B1471" t="str">
            <v>AUTOR</v>
          </cell>
          <cell r="C1471" t="str">
            <v>HÉLIO DELGÁDO</v>
          </cell>
        </row>
        <row r="1472">
          <cell r="B1472" t="str">
            <v>ULT ATUAL</v>
          </cell>
          <cell r="C1472" t="str">
            <v>08/03/2016 (SEINFRA) E 14/11/2016 (SINAPI)</v>
          </cell>
        </row>
        <row r="1473">
          <cell r="B1473" t="str">
            <v>TABELA</v>
          </cell>
          <cell r="C1473" t="str">
            <v>SEINFRA V024.1 (DESONERADA)/SINAPI OUT/16 (DESONERADA)</v>
          </cell>
        </row>
        <row r="1475">
          <cell r="B1475" t="str">
            <v>Código</v>
          </cell>
          <cell r="C1475" t="str">
            <v>Descrição</v>
          </cell>
          <cell r="D1475" t="str">
            <v>Unidade</v>
          </cell>
          <cell r="E1475" t="str">
            <v>Coeficiente</v>
          </cell>
          <cell r="F1475" t="str">
            <v>Preço</v>
          </cell>
          <cell r="G1475" t="str">
            <v>Total</v>
          </cell>
        </row>
        <row r="1476">
          <cell r="B1476" t="str">
            <v>MAO DE OBRA</v>
          </cell>
        </row>
        <row r="1477">
          <cell r="B1477" t="str">
            <v>I0042</v>
          </cell>
          <cell r="C1477" t="str">
            <v>AUXILIAR DE ELETRICISTA</v>
          </cell>
          <cell r="D1477" t="str">
            <v>H</v>
          </cell>
          <cell r="E1477">
            <v>1</v>
          </cell>
          <cell r="F1477">
            <v>5.6</v>
          </cell>
          <cell r="G1477">
            <v>5.6</v>
          </cell>
        </row>
        <row r="1478">
          <cell r="B1478" t="str">
            <v>I2312</v>
          </cell>
          <cell r="C1478" t="str">
            <v>ELETRICISTA</v>
          </cell>
          <cell r="D1478" t="str">
            <v>H</v>
          </cell>
          <cell r="E1478">
            <v>1</v>
          </cell>
          <cell r="F1478">
            <v>7.2</v>
          </cell>
          <cell r="G1478">
            <v>7.2</v>
          </cell>
        </row>
        <row r="1479">
          <cell r="B1479" t="str">
            <v>TOTAL MAO DE OBRA R$</v>
          </cell>
          <cell r="G1479">
            <v>12.8</v>
          </cell>
        </row>
        <row r="1480">
          <cell r="B1480" t="str">
            <v>MATERIAIS</v>
          </cell>
        </row>
        <row r="1481">
          <cell r="B1481" t="str">
            <v>I0280</v>
          </cell>
          <cell r="C1481" t="str">
            <v>BRITA</v>
          </cell>
          <cell r="D1481" t="str">
            <v>M3</v>
          </cell>
          <cell r="E1481">
            <v>0.211</v>
          </cell>
          <cell r="F1481">
            <v>56</v>
          </cell>
          <cell r="G1481">
            <v>11.82</v>
          </cell>
        </row>
        <row r="1482">
          <cell r="B1482" t="str">
            <v>I0805</v>
          </cell>
          <cell r="C1482" t="str">
            <v>CIMENTO PORTLAND</v>
          </cell>
          <cell r="D1482" t="str">
            <v>KG</v>
          </cell>
          <cell r="E1482">
            <v>53</v>
          </cell>
          <cell r="F1482">
            <v>0.5</v>
          </cell>
          <cell r="G1482">
            <v>26.5</v>
          </cell>
        </row>
        <row r="1483">
          <cell r="B1483" t="str">
            <v>I0109</v>
          </cell>
          <cell r="C1483" t="str">
            <v>AREIA MEDIA</v>
          </cell>
          <cell r="D1483" t="str">
            <v>M3</v>
          </cell>
          <cell r="E1483">
            <v>0.168</v>
          </cell>
          <cell r="F1483">
            <v>46</v>
          </cell>
          <cell r="G1483">
            <v>7.73</v>
          </cell>
        </row>
        <row r="1484">
          <cell r="B1484" t="str">
            <v>I2389</v>
          </cell>
          <cell r="C1484" t="str">
            <v>PARAFUSO MAQUINA ZINCADO 5/8 x 14" C/ ARRUELAS/PORCA</v>
          </cell>
          <cell r="D1484" t="str">
            <v>UN</v>
          </cell>
          <cell r="E1484">
            <v>4</v>
          </cell>
          <cell r="F1484">
            <v>5.66</v>
          </cell>
          <cell r="G1484">
            <v>22.64</v>
          </cell>
        </row>
        <row r="1485">
          <cell r="B1485">
            <v>12378</v>
          </cell>
          <cell r="C1485" t="str">
            <v>POSTE CONICO CONTINUO EM ACO GALVANIZADO, RETO, FLANGEADO, H = 6 M, DIAMETRO INFERIOR = *90* CM</v>
          </cell>
          <cell r="D1485" t="str">
            <v>UN</v>
          </cell>
          <cell r="E1485">
            <v>1</v>
          </cell>
          <cell r="F1485">
            <v>744.59</v>
          </cell>
          <cell r="G1485">
            <v>744.59</v>
          </cell>
        </row>
        <row r="1487">
          <cell r="B1487" t="str">
            <v>TOTAL MATERIAIS R$</v>
          </cell>
          <cell r="G1487">
            <v>813.28</v>
          </cell>
        </row>
        <row r="1488">
          <cell r="B1488" t="str">
            <v>EQUIPAMENTOS (CUSTO HORÁRIO)</v>
          </cell>
        </row>
        <row r="1489">
          <cell r="B1489" t="str">
            <v>I0705</v>
          </cell>
          <cell r="C1489" t="str">
            <v>CAMINHÃO COMERC. EQUIP. C/GUINDASTE (CHP)</v>
          </cell>
          <cell r="D1489" t="str">
            <v>H</v>
          </cell>
          <cell r="E1489">
            <v>1</v>
          </cell>
          <cell r="F1489">
            <v>105.96</v>
          </cell>
          <cell r="G1489">
            <v>105.96</v>
          </cell>
        </row>
        <row r="1490">
          <cell r="B1490" t="str">
            <v>TOTAL EQUIPAMENTOS (CUSTO HORÁRIO) R$</v>
          </cell>
          <cell r="G1490">
            <v>105.96</v>
          </cell>
        </row>
        <row r="1491">
          <cell r="B1491" t="str">
            <v>SERVIÇOS</v>
          </cell>
        </row>
        <row r="1495">
          <cell r="B1495" t="str">
            <v>TOTAL SERVIÇOS R$</v>
          </cell>
          <cell r="G1495">
            <v>0</v>
          </cell>
        </row>
        <row r="1497">
          <cell r="F1497" t="str">
            <v>TOTAL SIMPLES R$</v>
          </cell>
          <cell r="G1497">
            <v>932.04</v>
          </cell>
        </row>
        <row r="1498">
          <cell r="F1498" t="str">
            <v>ENCARGOS SOCIAIS DE 117,01% R$</v>
          </cell>
          <cell r="G1498">
            <v>14.98</v>
          </cell>
        </row>
        <row r="1499">
          <cell r="B1499" t="str">
            <v>OBS.: MÃO DE OBRA DO MOTORISTA C/ ENCARGOS SOCIAIS JÁ INCLUSA NO INSUMO I0705.</v>
          </cell>
          <cell r="F1499" t="str">
            <v>BDI R$</v>
          </cell>
          <cell r="G1499">
            <v>236.76</v>
          </cell>
        </row>
        <row r="1500">
          <cell r="F1500" t="str">
            <v>TOTAL GERAL C/ BDI R$</v>
          </cell>
          <cell r="G1500">
            <v>1183.78</v>
          </cell>
        </row>
        <row r="1501">
          <cell r="F1501" t="str">
            <v>TOTAL GERAL S/ BDI R$</v>
          </cell>
          <cell r="G1501">
            <v>947.02</v>
          </cell>
        </row>
        <row r="1503">
          <cell r="A1503" t="str">
            <v>3.17.b</v>
          </cell>
          <cell r="C1503" t="str">
            <v>De 9m reto engastado</v>
          </cell>
          <cell r="D1503" t="str">
            <v>un</v>
          </cell>
          <cell r="G1503">
            <v>1452.54</v>
          </cell>
        </row>
        <row r="1504">
          <cell r="B1504" t="str">
            <v>COMPOSIÇÃO</v>
          </cell>
          <cell r="C1504" t="str">
            <v>De 9m reto engastado</v>
          </cell>
        </row>
        <row r="1505">
          <cell r="B1505" t="str">
            <v>UNIDADE</v>
          </cell>
          <cell r="C1505" t="str">
            <v>un</v>
          </cell>
        </row>
        <row r="1506">
          <cell r="B1506" t="str">
            <v>CÓDIGO</v>
          </cell>
          <cell r="C1506" t="str">
            <v>3.17.b</v>
          </cell>
        </row>
        <row r="1507">
          <cell r="B1507" t="str">
            <v>AUTOR</v>
          </cell>
          <cell r="C1507" t="str">
            <v>HÉLIO DELGÁDO</v>
          </cell>
        </row>
        <row r="1508">
          <cell r="B1508" t="str">
            <v>ULT ATUAL</v>
          </cell>
          <cell r="C1508" t="str">
            <v>08/03/2016 (SEINFRA) E 14/11/2016 (SINAPI)</v>
          </cell>
        </row>
        <row r="1509">
          <cell r="B1509" t="str">
            <v>TABELA</v>
          </cell>
          <cell r="C1509" t="str">
            <v>SEINFRA V024.1 (DESONERADA)/SINAPI OUT/16 (DESONERADA)</v>
          </cell>
        </row>
        <row r="1511">
          <cell r="B1511" t="str">
            <v>Código</v>
          </cell>
          <cell r="C1511" t="str">
            <v>Descrição</v>
          </cell>
          <cell r="D1511" t="str">
            <v>Unidade</v>
          </cell>
          <cell r="E1511" t="str">
            <v>Coeficiente</v>
          </cell>
          <cell r="F1511" t="str">
            <v>Preço</v>
          </cell>
          <cell r="G1511" t="str">
            <v>Total</v>
          </cell>
        </row>
        <row r="1512">
          <cell r="B1512" t="str">
            <v>MAO DE OBRA</v>
          </cell>
        </row>
        <row r="1513">
          <cell r="B1513" t="str">
            <v>I0042</v>
          </cell>
          <cell r="C1513" t="str">
            <v>AUXILIAR DE ELETRICISTA</v>
          </cell>
          <cell r="D1513" t="str">
            <v>H</v>
          </cell>
          <cell r="E1513">
            <v>1</v>
          </cell>
          <cell r="F1513">
            <v>5.6</v>
          </cell>
          <cell r="G1513">
            <v>5.6</v>
          </cell>
        </row>
        <row r="1514">
          <cell r="B1514" t="str">
            <v>I2312</v>
          </cell>
          <cell r="C1514" t="str">
            <v>ELETRICISTA</v>
          </cell>
          <cell r="D1514" t="str">
            <v>H</v>
          </cell>
          <cell r="E1514">
            <v>1</v>
          </cell>
          <cell r="F1514">
            <v>7.2</v>
          </cell>
          <cell r="G1514">
            <v>7.2</v>
          </cell>
        </row>
        <row r="1515">
          <cell r="B1515" t="str">
            <v>TOTAL MAO DE OBRA R$</v>
          </cell>
          <cell r="G1515">
            <v>12.8</v>
          </cell>
        </row>
        <row r="1516">
          <cell r="B1516" t="str">
            <v>MATERIAIS</v>
          </cell>
        </row>
        <row r="1517">
          <cell r="B1517" t="str">
            <v>I0280</v>
          </cell>
          <cell r="C1517" t="str">
            <v>BRITA</v>
          </cell>
          <cell r="D1517" t="str">
            <v>M3</v>
          </cell>
          <cell r="E1517">
            <v>0.211</v>
          </cell>
          <cell r="F1517">
            <v>56</v>
          </cell>
          <cell r="G1517">
            <v>11.82</v>
          </cell>
        </row>
        <row r="1518">
          <cell r="B1518" t="str">
            <v>I0805</v>
          </cell>
          <cell r="C1518" t="str">
            <v>CIMENTO PORTLAND</v>
          </cell>
          <cell r="D1518" t="str">
            <v>KG</v>
          </cell>
          <cell r="E1518">
            <v>53</v>
          </cell>
          <cell r="F1518">
            <v>0.5</v>
          </cell>
          <cell r="G1518">
            <v>26.5</v>
          </cell>
        </row>
        <row r="1519">
          <cell r="B1519" t="str">
            <v>I0109</v>
          </cell>
          <cell r="C1519" t="str">
            <v>AREIA MEDIA</v>
          </cell>
          <cell r="D1519" t="str">
            <v>M3</v>
          </cell>
          <cell r="E1519">
            <v>0.168</v>
          </cell>
          <cell r="F1519">
            <v>46</v>
          </cell>
          <cell r="G1519">
            <v>7.73</v>
          </cell>
        </row>
        <row r="1520">
          <cell r="B1520">
            <v>14165</v>
          </cell>
          <cell r="C1520" t="str">
            <v>POSTE CONICO CONTINUO EM ACO GALVANIZADO, RETO, ENGASTADO,  H = 9 M, DIAMETRO INFERIOR = *145* MM</v>
          </cell>
          <cell r="D1520" t="str">
            <v>UN</v>
          </cell>
          <cell r="E1520">
            <v>1</v>
          </cell>
          <cell r="F1520">
            <v>1272.75</v>
          </cell>
          <cell r="G1520">
            <v>1272.75</v>
          </cell>
        </row>
        <row r="1523">
          <cell r="B1523" t="str">
            <v>TOTAL MATERIAIS R$</v>
          </cell>
          <cell r="G1523">
            <v>1318.8</v>
          </cell>
        </row>
        <row r="1524">
          <cell r="B1524" t="str">
            <v>EQUIPAMENTOS (CUSTO HORÁRIO)</v>
          </cell>
        </row>
        <row r="1525">
          <cell r="B1525" t="str">
            <v>I0705</v>
          </cell>
          <cell r="C1525" t="str">
            <v>CAMINHÃO COMERC. EQUIP. C/GUINDASTE (CHP)</v>
          </cell>
          <cell r="D1525" t="str">
            <v>H</v>
          </cell>
          <cell r="E1525">
            <v>1</v>
          </cell>
          <cell r="F1525">
            <v>105.96</v>
          </cell>
          <cell r="G1525">
            <v>105.96</v>
          </cell>
        </row>
        <row r="1526">
          <cell r="B1526" t="str">
            <v>TOTAL EQUIPAMENTOS (CUSTO HORÁRIO) R$</v>
          </cell>
          <cell r="G1526">
            <v>105.96</v>
          </cell>
        </row>
        <row r="1527">
          <cell r="B1527" t="str">
            <v>SERVIÇOS</v>
          </cell>
        </row>
        <row r="1531">
          <cell r="B1531" t="str">
            <v>TOTAL SERVIÇOS R$</v>
          </cell>
          <cell r="G1531">
            <v>0</v>
          </cell>
        </row>
        <row r="1533">
          <cell r="F1533" t="str">
            <v>TOTAL SIMPLES R$</v>
          </cell>
          <cell r="G1533">
            <v>1437.56</v>
          </cell>
        </row>
        <row r="1534">
          <cell r="F1534" t="str">
            <v>ENCARGOS SOCIAIS DE 117,01% R$</v>
          </cell>
          <cell r="G1534">
            <v>14.98</v>
          </cell>
        </row>
        <row r="1535">
          <cell r="B1535" t="str">
            <v>OBS.: MÃO DE OBRA DO MOTORISTA C/ ENCARGOS SOCIAIS JÁ INCLUSA NO INSUMO I0705.</v>
          </cell>
          <cell r="F1535" t="str">
            <v>BDI R$</v>
          </cell>
          <cell r="G1535">
            <v>363.14</v>
          </cell>
        </row>
        <row r="1536">
          <cell r="F1536" t="str">
            <v>TOTAL GERAL C/ BDI R$</v>
          </cell>
          <cell r="G1536">
            <v>1815.68</v>
          </cell>
        </row>
        <row r="1537">
          <cell r="F1537" t="str">
            <v>TOTAL GERAL S/ BDI R$</v>
          </cell>
          <cell r="G1537">
            <v>1452.54</v>
          </cell>
        </row>
        <row r="1539">
          <cell r="A1539" t="str">
            <v>3.19.a</v>
          </cell>
          <cell r="C1539" t="str">
            <v>Suporte para 01 pétala/projetor</v>
          </cell>
          <cell r="D1539" t="str">
            <v>un</v>
          </cell>
          <cell r="G1539">
            <v>112.02999999999999</v>
          </cell>
        </row>
        <row r="1540">
          <cell r="B1540" t="str">
            <v>COMPOSIÇÃO</v>
          </cell>
          <cell r="C1540" t="str">
            <v>Suporte para 01 pétala/projetor</v>
          </cell>
        </row>
        <row r="1541">
          <cell r="B1541" t="str">
            <v>UNIDADE</v>
          </cell>
          <cell r="C1541" t="str">
            <v>un</v>
          </cell>
        </row>
        <row r="1542">
          <cell r="B1542" t="str">
            <v>CÓDIGO</v>
          </cell>
          <cell r="C1542" t="str">
            <v>3.19.a</v>
          </cell>
        </row>
        <row r="1543">
          <cell r="B1543" t="str">
            <v>AUTOR</v>
          </cell>
          <cell r="C1543" t="str">
            <v>HÉLIO DELGÁDO</v>
          </cell>
        </row>
        <row r="1544">
          <cell r="B1544" t="str">
            <v>ULT ATUAL</v>
          </cell>
          <cell r="C1544" t="str">
            <v>14/03/2016 (SEINFRA) E OUT/2016 (PREFEITURA)</v>
          </cell>
        </row>
        <row r="1545">
          <cell r="B1545" t="str">
            <v>TABELA</v>
          </cell>
          <cell r="C1545" t="str">
            <v>SEINFRA V024.1 (DESONERADA)/PREFEITURA DE CANINDÉ  </v>
          </cell>
        </row>
        <row r="1547">
          <cell r="B1547" t="str">
            <v>Código</v>
          </cell>
          <cell r="C1547" t="str">
            <v>Descrição</v>
          </cell>
          <cell r="D1547" t="str">
            <v>Unidade</v>
          </cell>
          <cell r="E1547" t="str">
            <v>Coeficiente</v>
          </cell>
          <cell r="F1547" t="str">
            <v>Preço</v>
          </cell>
          <cell r="G1547" t="str">
            <v>Total</v>
          </cell>
        </row>
        <row r="1548">
          <cell r="B1548" t="str">
            <v>MAO DE OBRA</v>
          </cell>
        </row>
        <row r="1549">
          <cell r="B1549" t="str">
            <v>I0042</v>
          </cell>
          <cell r="C1549" t="str">
            <v>AUXILIAR DE ELETRICISTA</v>
          </cell>
          <cell r="D1549" t="str">
            <v>H</v>
          </cell>
          <cell r="E1549">
            <v>0.42</v>
          </cell>
          <cell r="F1549">
            <v>5.6</v>
          </cell>
          <cell r="G1549">
            <v>2.35</v>
          </cell>
        </row>
        <row r="1550">
          <cell r="B1550" t="str">
            <v>I2312</v>
          </cell>
          <cell r="C1550" t="str">
            <v>ELETRICISTA</v>
          </cell>
          <cell r="D1550" t="str">
            <v>H</v>
          </cell>
          <cell r="E1550">
            <v>0.42</v>
          </cell>
          <cell r="F1550">
            <v>7.2</v>
          </cell>
          <cell r="G1550">
            <v>3.02</v>
          </cell>
        </row>
        <row r="1551">
          <cell r="B1551" t="str">
            <v>GRATIFICAÇÃO DE FUNÇÃO (ELETRICISTA MOTORISTA) DE 10% EM R$</v>
          </cell>
          <cell r="G1551">
            <v>0.30200000000000005</v>
          </cell>
        </row>
        <row r="1552">
          <cell r="B1552" t="str">
            <v>TOTAL MAO DE OBRA R$</v>
          </cell>
          <cell r="G1552">
            <v>5.67</v>
          </cell>
        </row>
        <row r="1553">
          <cell r="B1553" t="str">
            <v>MATERIAIS</v>
          </cell>
        </row>
        <row r="1554">
          <cell r="B1554" t="str">
            <v>I6794</v>
          </cell>
          <cell r="C1554" t="str">
            <v>NÚCLEO P/01 LUMINÁRIA   FAB. REEME REF.:ZE-157 OU SIMILAR</v>
          </cell>
          <cell r="D1554" t="str">
            <v>UN</v>
          </cell>
          <cell r="E1554">
            <v>1</v>
          </cell>
          <cell r="F1554">
            <v>57.7</v>
          </cell>
          <cell r="G1554">
            <v>57.7</v>
          </cell>
        </row>
        <row r="1556">
          <cell r="B1556" t="str">
            <v>TOTAL MATERIAIS R$</v>
          </cell>
          <cell r="G1556">
            <v>57.7</v>
          </cell>
        </row>
        <row r="1557">
          <cell r="B1557" t="str">
            <v>EQUIPAMENTOS (CUSTO HORÁRIO)</v>
          </cell>
        </row>
        <row r="1558">
          <cell r="B1558" t="str">
            <v>COMPOSIÇÃO PMC-001</v>
          </cell>
          <cell r="C1558" t="str">
            <v>VEÍCULO COM UM CESTO AÉREO SIMPLES ISOLADO COM ALCANCE ATÉ 13 METROS E PORTA ESCADA, MONTADO SOBRE CAMINHÃO DE CARROCERIA (CHP)</v>
          </cell>
          <cell r="D1558" t="str">
            <v>CHP</v>
          </cell>
          <cell r="E1558">
            <v>0.42</v>
          </cell>
          <cell r="F1558">
            <v>100.06</v>
          </cell>
          <cell r="G1558">
            <v>42.03</v>
          </cell>
        </row>
        <row r="1559">
          <cell r="B1559" t="str">
            <v>TOTAL EQUIPAMENTOS (CUSTO HORÁRIO) R$</v>
          </cell>
          <cell r="G1559">
            <v>42.03</v>
          </cell>
        </row>
        <row r="1560">
          <cell r="B1560" t="str">
            <v>SERVIÇOS</v>
          </cell>
        </row>
        <row r="1564">
          <cell r="B1564" t="str">
            <v>TOTAL SERVIÇOS R$</v>
          </cell>
          <cell r="G1564">
            <v>0</v>
          </cell>
        </row>
        <row r="1566">
          <cell r="F1566" t="str">
            <v>TOTAL SIMPLES R$</v>
          </cell>
          <cell r="G1566">
            <v>105.4</v>
          </cell>
        </row>
        <row r="1567">
          <cell r="F1567" t="str">
            <v>ENCARGOS SOCIAIS DE 117,01% R$</v>
          </cell>
          <cell r="G1567">
            <v>6.63</v>
          </cell>
        </row>
        <row r="1568">
          <cell r="F1568" t="str">
            <v>BDI R$</v>
          </cell>
          <cell r="G1568">
            <v>28.01</v>
          </cell>
        </row>
        <row r="1569">
          <cell r="F1569" t="str">
            <v>TOTAL GERAL C/ BDI R$</v>
          </cell>
          <cell r="G1569">
            <v>140.04</v>
          </cell>
        </row>
        <row r="1570">
          <cell r="F1570" t="str">
            <v>TOTAL GERAL S/ BDI R$</v>
          </cell>
          <cell r="G1570">
            <v>112.02999999999999</v>
          </cell>
        </row>
        <row r="1572">
          <cell r="A1572" t="str">
            <v>3.19.b</v>
          </cell>
          <cell r="C1572" t="str">
            <v>Suporte para 02 pétalas/projetores</v>
          </cell>
          <cell r="D1572" t="str">
            <v>un</v>
          </cell>
          <cell r="G1572">
            <v>127.66000000000001</v>
          </cell>
        </row>
        <row r="1573">
          <cell r="B1573" t="str">
            <v>COMPOSIÇÃO</v>
          </cell>
          <cell r="C1573" t="str">
            <v>Suporte para 02 pétalas/projetores</v>
          </cell>
        </row>
        <row r="1574">
          <cell r="B1574" t="str">
            <v>UNIDADE</v>
          </cell>
          <cell r="C1574" t="str">
            <v>un</v>
          </cell>
        </row>
        <row r="1575">
          <cell r="B1575" t="str">
            <v>CÓDIGO</v>
          </cell>
          <cell r="C1575" t="str">
            <v>3.19.b</v>
          </cell>
        </row>
        <row r="1576">
          <cell r="B1576" t="str">
            <v>AUTOR</v>
          </cell>
          <cell r="C1576" t="str">
            <v>HÉLIO DELGÁDO</v>
          </cell>
        </row>
        <row r="1577">
          <cell r="B1577" t="str">
            <v>ULT ATUAL</v>
          </cell>
          <cell r="C1577" t="str">
            <v>14/03/2016 (SEINFRA) E OUT/2016 (PREFEITURA)</v>
          </cell>
        </row>
        <row r="1578">
          <cell r="B1578" t="str">
            <v>TABELA</v>
          </cell>
          <cell r="C1578" t="str">
            <v>SEINFRA V024.1 (DESONERADA)/PREFEITURA DE CANINDÉ  </v>
          </cell>
        </row>
        <row r="1580">
          <cell r="B1580" t="str">
            <v>Código</v>
          </cell>
          <cell r="C1580" t="str">
            <v>Descrição</v>
          </cell>
          <cell r="D1580" t="str">
            <v>Unidade</v>
          </cell>
          <cell r="E1580" t="str">
            <v>Coeficiente</v>
          </cell>
          <cell r="F1580" t="str">
            <v>Preço</v>
          </cell>
          <cell r="G1580" t="str">
            <v>Total</v>
          </cell>
        </row>
        <row r="1581">
          <cell r="B1581" t="str">
            <v>MAO DE OBRA</v>
          </cell>
        </row>
        <row r="1582">
          <cell r="B1582" t="str">
            <v>I0042</v>
          </cell>
          <cell r="C1582" t="str">
            <v>AUXILIAR DE ELETRICISTA</v>
          </cell>
          <cell r="D1582" t="str">
            <v>H</v>
          </cell>
          <cell r="E1582">
            <v>0.43</v>
          </cell>
          <cell r="F1582">
            <v>5.6</v>
          </cell>
          <cell r="G1582">
            <v>2.41</v>
          </cell>
        </row>
        <row r="1583">
          <cell r="B1583" t="str">
            <v>I2312</v>
          </cell>
          <cell r="C1583" t="str">
            <v>ELETRICISTA</v>
          </cell>
          <cell r="D1583" t="str">
            <v>H</v>
          </cell>
          <cell r="E1583">
            <v>0.43</v>
          </cell>
          <cell r="F1583">
            <v>7.2</v>
          </cell>
          <cell r="G1583">
            <v>3.1</v>
          </cell>
        </row>
        <row r="1584">
          <cell r="B1584" t="str">
            <v>GRATIFICAÇÃO DE FUNÇÃO (ELETRICISTA MOTORISTA) DE 10% EM R$</v>
          </cell>
          <cell r="G1584">
            <v>0.31000000000000005</v>
          </cell>
        </row>
        <row r="1585">
          <cell r="B1585" t="str">
            <v>TOTAL MAO DE OBRA R$</v>
          </cell>
          <cell r="G1585">
            <v>5.82</v>
          </cell>
        </row>
        <row r="1586">
          <cell r="B1586" t="str">
            <v>MATERIAIS</v>
          </cell>
        </row>
        <row r="1587">
          <cell r="B1587" t="str">
            <v>I6797</v>
          </cell>
          <cell r="C1587" t="str">
            <v>NÚCLEO P/02 LUMINÁRIAS FAB. REEME REF.:ZE-157 OU SIMILAR</v>
          </cell>
          <cell r="D1587" t="str">
            <v>UN</v>
          </cell>
          <cell r="E1587">
            <v>1</v>
          </cell>
          <cell r="F1587">
            <v>72</v>
          </cell>
          <cell r="G1587">
            <v>72</v>
          </cell>
        </row>
        <row r="1589">
          <cell r="B1589" t="str">
            <v>TOTAL MATERIAIS R$</v>
          </cell>
          <cell r="G1589">
            <v>72</v>
          </cell>
        </row>
        <row r="1590">
          <cell r="B1590" t="str">
            <v>EQUIPAMENTOS (CUSTO HORÁRIO)</v>
          </cell>
        </row>
        <row r="1591">
          <cell r="B1591" t="str">
            <v>COMPOSIÇÃO PMC-001</v>
          </cell>
          <cell r="C1591" t="str">
            <v>VEÍCULO COM UM CESTO AÉREO SIMPLES ISOLADO COM ALCANCE ATÉ 13 METROS E PORTA ESCADA, MONTADO SOBRE CAMINHÃO DE CARROCERIA (CHP)</v>
          </cell>
          <cell r="D1591" t="str">
            <v>CHP</v>
          </cell>
          <cell r="E1591">
            <v>0.43</v>
          </cell>
          <cell r="F1591">
            <v>100.06</v>
          </cell>
          <cell r="G1591">
            <v>43.03</v>
          </cell>
        </row>
        <row r="1592">
          <cell r="B1592" t="str">
            <v>TOTAL EQUIPAMENTOS (CUSTO HORÁRIO) R$</v>
          </cell>
          <cell r="G1592">
            <v>43.03</v>
          </cell>
        </row>
        <row r="1593">
          <cell r="B1593" t="str">
            <v>SERVIÇOS</v>
          </cell>
        </row>
        <row r="1597">
          <cell r="B1597" t="str">
            <v>TOTAL SERVIÇOS R$</v>
          </cell>
          <cell r="G1597">
            <v>0</v>
          </cell>
        </row>
        <row r="1599">
          <cell r="F1599" t="str">
            <v>TOTAL SIMPLES R$</v>
          </cell>
          <cell r="G1599">
            <v>120.85</v>
          </cell>
        </row>
        <row r="1600">
          <cell r="F1600" t="str">
            <v>ENCARGOS SOCIAIS DE 117,01% R$</v>
          </cell>
          <cell r="G1600">
            <v>6.81</v>
          </cell>
        </row>
        <row r="1601">
          <cell r="F1601" t="str">
            <v>BDI R$</v>
          </cell>
          <cell r="G1601">
            <v>31.92</v>
          </cell>
        </row>
        <row r="1602">
          <cell r="F1602" t="str">
            <v>TOTAL GERAL C/ BDI R$</v>
          </cell>
          <cell r="G1602">
            <v>159.58</v>
          </cell>
        </row>
        <row r="1603">
          <cell r="F1603" t="str">
            <v>TOTAL GERAL S/ BDI R$</v>
          </cell>
          <cell r="G1603">
            <v>127.66000000000001</v>
          </cell>
        </row>
        <row r="1605">
          <cell r="A1605" t="str">
            <v>3.19.c</v>
          </cell>
          <cell r="C1605" t="str">
            <v>Suporte para 03 pétalas/projetores</v>
          </cell>
          <cell r="D1605" t="str">
            <v>un</v>
          </cell>
          <cell r="G1605">
            <v>152.92000000000002</v>
          </cell>
        </row>
        <row r="1606">
          <cell r="B1606" t="str">
            <v>COMPOSIÇÃO</v>
          </cell>
          <cell r="C1606" t="str">
            <v>Suporte para 03 pétalas/projetores</v>
          </cell>
        </row>
        <row r="1607">
          <cell r="B1607" t="str">
            <v>UNIDADE</v>
          </cell>
          <cell r="C1607" t="str">
            <v>un</v>
          </cell>
        </row>
        <row r="1608">
          <cell r="B1608" t="str">
            <v>CÓDIGO</v>
          </cell>
          <cell r="C1608" t="str">
            <v>3.19.c</v>
          </cell>
        </row>
        <row r="1609">
          <cell r="B1609" t="str">
            <v>AUTOR</v>
          </cell>
          <cell r="C1609" t="str">
            <v>HÉLIO DELGÁDO</v>
          </cell>
        </row>
        <row r="1610">
          <cell r="B1610" t="str">
            <v>ULT ATUAL</v>
          </cell>
          <cell r="C1610" t="str">
            <v>14/03/2016 (SEINFRA) E OUT/2016 (PREFEITURA)</v>
          </cell>
        </row>
        <row r="1611">
          <cell r="B1611" t="str">
            <v>TABELA</v>
          </cell>
          <cell r="C1611" t="str">
            <v>SEINFRA V024.1 (DESONERADA)/PREFEITURA DE CANINDÉ  </v>
          </cell>
        </row>
        <row r="1613">
          <cell r="B1613" t="str">
            <v>Código</v>
          </cell>
          <cell r="C1613" t="str">
            <v>Descrição</v>
          </cell>
          <cell r="D1613" t="str">
            <v>Unidade</v>
          </cell>
          <cell r="E1613" t="str">
            <v>Coeficiente</v>
          </cell>
          <cell r="F1613" t="str">
            <v>Preço</v>
          </cell>
          <cell r="G1613" t="str">
            <v>Total</v>
          </cell>
        </row>
        <row r="1614">
          <cell r="B1614" t="str">
            <v>MAO DE OBRA</v>
          </cell>
        </row>
        <row r="1615">
          <cell r="B1615" t="str">
            <v>I0042</v>
          </cell>
          <cell r="C1615" t="str">
            <v>AUXILIAR DE ELETRICISTA</v>
          </cell>
          <cell r="D1615" t="str">
            <v>H</v>
          </cell>
          <cell r="E1615">
            <v>0.45</v>
          </cell>
          <cell r="F1615">
            <v>5.6</v>
          </cell>
          <cell r="G1615">
            <v>2.52</v>
          </cell>
        </row>
        <row r="1616">
          <cell r="B1616" t="str">
            <v>I2312</v>
          </cell>
          <cell r="C1616" t="str">
            <v>ELETRICISTA</v>
          </cell>
          <cell r="D1616" t="str">
            <v>H</v>
          </cell>
          <cell r="E1616">
            <v>0.45</v>
          </cell>
          <cell r="F1616">
            <v>7.2</v>
          </cell>
          <cell r="G1616">
            <v>3.24</v>
          </cell>
        </row>
        <row r="1617">
          <cell r="B1617" t="str">
            <v>GRATIFICAÇÃO DE FUNÇÃO (ELETRICISTA MOTORISTA) DE 10% EM R$</v>
          </cell>
          <cell r="G1617">
            <v>0.32400000000000007</v>
          </cell>
        </row>
        <row r="1618">
          <cell r="B1618" t="str">
            <v>TOTAL MAO DE OBRA R$</v>
          </cell>
          <cell r="G1618">
            <v>6.08</v>
          </cell>
        </row>
        <row r="1619">
          <cell r="B1619" t="str">
            <v>MATERIAIS</v>
          </cell>
        </row>
        <row r="1620">
          <cell r="B1620" t="str">
            <v>I6798</v>
          </cell>
          <cell r="C1620" t="str">
            <v>NÚCLEO P/03 LUMINÁRIAS FAB. REEME REF.:ZE-157 OU SIMILAR</v>
          </cell>
          <cell r="D1620" t="str">
            <v>UN</v>
          </cell>
          <cell r="E1620">
            <v>1</v>
          </cell>
          <cell r="F1620">
            <v>94.7</v>
          </cell>
          <cell r="G1620">
            <v>94.7</v>
          </cell>
        </row>
        <row r="1622">
          <cell r="B1622" t="str">
            <v>TOTAL MATERIAIS R$</v>
          </cell>
          <cell r="G1622">
            <v>94.7</v>
          </cell>
        </row>
        <row r="1623">
          <cell r="B1623" t="str">
            <v>EQUIPAMENTOS (CUSTO HORÁRIO)</v>
          </cell>
        </row>
        <row r="1624">
          <cell r="B1624" t="str">
            <v>COMPOSIÇÃO PMC-001</v>
          </cell>
          <cell r="C1624" t="str">
            <v>VEÍCULO COM UM CESTO AÉREO SIMPLES ISOLADO COM ALCANCE ATÉ 13 METROS E PORTA ESCADA, MONTADO SOBRE CAMINHÃO DE CARROCERIA (CHP)</v>
          </cell>
          <cell r="D1624" t="str">
            <v>CHP</v>
          </cell>
          <cell r="E1624">
            <v>0.45</v>
          </cell>
          <cell r="F1624">
            <v>100.06</v>
          </cell>
          <cell r="G1624">
            <v>45.03</v>
          </cell>
        </row>
        <row r="1625">
          <cell r="B1625" t="str">
            <v>TOTAL EQUIPAMENTOS (CUSTO HORÁRIO) R$</v>
          </cell>
          <cell r="G1625">
            <v>45.03</v>
          </cell>
        </row>
        <row r="1626">
          <cell r="B1626" t="str">
            <v>SERVIÇOS</v>
          </cell>
        </row>
        <row r="1630">
          <cell r="B1630" t="str">
            <v>TOTAL SERVIÇOS R$</v>
          </cell>
          <cell r="G1630">
            <v>0</v>
          </cell>
        </row>
        <row r="1632">
          <cell r="F1632" t="str">
            <v>TOTAL SIMPLES R$</v>
          </cell>
          <cell r="G1632">
            <v>145.81</v>
          </cell>
        </row>
        <row r="1633">
          <cell r="F1633" t="str">
            <v>ENCARGOS SOCIAIS DE 117,01% R$</v>
          </cell>
          <cell r="G1633">
            <v>7.11</v>
          </cell>
        </row>
        <row r="1634">
          <cell r="F1634" t="str">
            <v>BDI R$</v>
          </cell>
          <cell r="G1634">
            <v>38.23</v>
          </cell>
        </row>
        <row r="1635">
          <cell r="F1635" t="str">
            <v>TOTAL GERAL C/ BDI R$</v>
          </cell>
          <cell r="G1635">
            <v>191.15</v>
          </cell>
        </row>
        <row r="1636">
          <cell r="F1636" t="str">
            <v>TOTAL GERAL S/ BDI R$</v>
          </cell>
          <cell r="G1636">
            <v>152.92000000000002</v>
          </cell>
        </row>
        <row r="1638">
          <cell r="A1638" t="str">
            <v>3.19.d</v>
          </cell>
          <cell r="C1638" t="str">
            <v>Suporte para 04 pétalas/projetores</v>
          </cell>
          <cell r="D1638" t="str">
            <v>un</v>
          </cell>
          <cell r="G1638">
            <v>190.73</v>
          </cell>
        </row>
        <row r="1639">
          <cell r="B1639" t="str">
            <v>COMPOSIÇÃO</v>
          </cell>
          <cell r="C1639" t="str">
            <v>Suporte para 04 pétalas/projetores</v>
          </cell>
        </row>
        <row r="1640">
          <cell r="B1640" t="str">
            <v>UNIDADE</v>
          </cell>
          <cell r="C1640" t="str">
            <v>un</v>
          </cell>
        </row>
        <row r="1641">
          <cell r="B1641" t="str">
            <v>CÓDIGO</v>
          </cell>
          <cell r="C1641" t="str">
            <v>3.19.d</v>
          </cell>
        </row>
        <row r="1642">
          <cell r="B1642" t="str">
            <v>AUTOR</v>
          </cell>
          <cell r="C1642" t="str">
            <v>HÉLIO DELGÁDO</v>
          </cell>
        </row>
        <row r="1643">
          <cell r="B1643" t="str">
            <v>ULT ATUAL</v>
          </cell>
          <cell r="C1643" t="str">
            <v>14/03/2016 (SEINFRA) E OUT/2016 (PREFEITURA)</v>
          </cell>
        </row>
        <row r="1644">
          <cell r="B1644" t="str">
            <v>TABELA</v>
          </cell>
          <cell r="C1644" t="str">
            <v>SEINFRA V024.1 (DESONERADA)/PREFEITURA DE CANINDÉ  </v>
          </cell>
        </row>
        <row r="1646">
          <cell r="B1646" t="str">
            <v>Código</v>
          </cell>
          <cell r="C1646" t="str">
            <v>Descrição</v>
          </cell>
          <cell r="D1646" t="str">
            <v>Unidade</v>
          </cell>
          <cell r="E1646" t="str">
            <v>Coeficiente</v>
          </cell>
          <cell r="F1646" t="str">
            <v>Preço</v>
          </cell>
          <cell r="G1646" t="str">
            <v>Total</v>
          </cell>
        </row>
        <row r="1647">
          <cell r="B1647" t="str">
            <v>MAO DE OBRA</v>
          </cell>
        </row>
        <row r="1648">
          <cell r="B1648" t="str">
            <v>I0042</v>
          </cell>
          <cell r="C1648" t="str">
            <v>AUXILIAR DE ELETRICISTA</v>
          </cell>
          <cell r="D1648" t="str">
            <v>H</v>
          </cell>
          <cell r="E1648">
            <v>0.47</v>
          </cell>
          <cell r="F1648">
            <v>5.6</v>
          </cell>
          <cell r="G1648">
            <v>2.63</v>
          </cell>
        </row>
        <row r="1649">
          <cell r="B1649" t="str">
            <v>I2312</v>
          </cell>
          <cell r="C1649" t="str">
            <v>ELETRICISTA</v>
          </cell>
          <cell r="D1649" t="str">
            <v>H</v>
          </cell>
          <cell r="E1649">
            <v>0.47</v>
          </cell>
          <cell r="F1649">
            <v>7.2</v>
          </cell>
          <cell r="G1649">
            <v>3.38</v>
          </cell>
        </row>
        <row r="1650">
          <cell r="B1650" t="str">
            <v>GRATIFICAÇÃO DE FUNÇÃO (ELETRICISTA MOTORISTA) DE 10% EM R$</v>
          </cell>
          <cell r="G1650">
            <v>0.338</v>
          </cell>
        </row>
        <row r="1651">
          <cell r="B1651" t="str">
            <v>TOTAL MAO DE OBRA R$</v>
          </cell>
          <cell r="G1651">
            <v>6.35</v>
          </cell>
        </row>
        <row r="1652">
          <cell r="B1652" t="str">
            <v>MATERIAIS</v>
          </cell>
        </row>
        <row r="1653">
          <cell r="B1653" t="str">
            <v>I6799</v>
          </cell>
          <cell r="C1653" t="str">
            <v>NÚCLEO P/04 LUMINÁRIAS FAB. REEME REF.:ZE-157 OU SIMILAR</v>
          </cell>
          <cell r="D1653" t="str">
            <v>UN</v>
          </cell>
          <cell r="E1653">
            <v>1</v>
          </cell>
          <cell r="F1653">
            <v>129.9163</v>
          </cell>
          <cell r="G1653">
            <v>129.92</v>
          </cell>
        </row>
        <row r="1655">
          <cell r="B1655" t="str">
            <v>TOTAL MATERIAIS R$</v>
          </cell>
          <cell r="G1655">
            <v>129.92</v>
          </cell>
        </row>
        <row r="1656">
          <cell r="B1656" t="str">
            <v>EQUIPAMENTOS (CUSTO HORÁRIO)</v>
          </cell>
        </row>
        <row r="1657">
          <cell r="B1657" t="str">
            <v>COMPOSIÇÃO PMC-001</v>
          </cell>
          <cell r="C1657" t="str">
            <v>VEÍCULO COM UM CESTO AÉREO SIMPLES ISOLADO COM ALCANCE ATÉ 13 METROS E PORTA ESCADA, MONTADO SOBRE CAMINHÃO DE CARROCERIA (CHP)</v>
          </cell>
          <cell r="D1657" t="str">
            <v>CHP</v>
          </cell>
          <cell r="E1657">
            <v>0.47</v>
          </cell>
          <cell r="F1657">
            <v>100.06</v>
          </cell>
          <cell r="G1657">
            <v>47.03</v>
          </cell>
        </row>
        <row r="1658">
          <cell r="B1658" t="str">
            <v>TOTAL EQUIPAMENTOS (CUSTO HORÁRIO) R$</v>
          </cell>
          <cell r="G1658">
            <v>47.03</v>
          </cell>
        </row>
        <row r="1659">
          <cell r="B1659" t="str">
            <v>SERVIÇOS</v>
          </cell>
        </row>
        <row r="1663">
          <cell r="B1663" t="str">
            <v>TOTAL SERVIÇOS R$</v>
          </cell>
          <cell r="G1663">
            <v>0</v>
          </cell>
        </row>
        <row r="1665">
          <cell r="F1665" t="str">
            <v>TOTAL SIMPLES R$</v>
          </cell>
          <cell r="G1665">
            <v>183.29999999999998</v>
          </cell>
        </row>
        <row r="1666">
          <cell r="F1666" t="str">
            <v>ENCARGOS SOCIAIS DE 117,01% R$</v>
          </cell>
          <cell r="G1666">
            <v>7.43</v>
          </cell>
        </row>
        <row r="1667">
          <cell r="F1667" t="str">
            <v>BDI R$</v>
          </cell>
          <cell r="G1667">
            <v>47.68</v>
          </cell>
        </row>
        <row r="1668">
          <cell r="F1668" t="str">
            <v>TOTAL GERAL C/ BDI R$</v>
          </cell>
          <cell r="G1668">
            <v>238.41</v>
          </cell>
        </row>
        <row r="1669">
          <cell r="F1669" t="str">
            <v>TOTAL GERAL S/ BDI R$</v>
          </cell>
          <cell r="G1669">
            <v>190.73</v>
          </cell>
        </row>
        <row r="1671">
          <cell r="A1671" t="str">
            <v>3.20.a</v>
          </cell>
          <cell r="C1671" t="str">
            <v>1500mm até 3000mm</v>
          </cell>
          <cell r="D1671" t="str">
            <v>un</v>
          </cell>
          <cell r="G1671">
            <v>25.870000000000005</v>
          </cell>
        </row>
        <row r="1672">
          <cell r="B1672" t="str">
            <v>COMPOSIÇÃO</v>
          </cell>
          <cell r="C1672" t="str">
            <v>1500mm até 3000mm</v>
          </cell>
        </row>
        <row r="1673">
          <cell r="B1673" t="str">
            <v>UNIDADE</v>
          </cell>
          <cell r="C1673" t="str">
            <v>un</v>
          </cell>
        </row>
        <row r="1674">
          <cell r="B1674" t="str">
            <v>CÓDIGO</v>
          </cell>
          <cell r="C1674" t="str">
            <v>3.20.a</v>
          </cell>
        </row>
        <row r="1675">
          <cell r="B1675" t="str">
            <v>AUTOR</v>
          </cell>
          <cell r="C1675" t="str">
            <v>HÉLIO DELGÁDO</v>
          </cell>
        </row>
        <row r="1676">
          <cell r="B1676" t="str">
            <v>ULT ATUAL</v>
          </cell>
          <cell r="C1676" t="str">
            <v>14/03/2016 (SEINFRA) E OUT/2016 (PREFEITURA)</v>
          </cell>
        </row>
        <row r="1677">
          <cell r="B1677" t="str">
            <v>TABELA</v>
          </cell>
          <cell r="C1677" t="str">
            <v>SEINFRA V024.1 (DESONERADA)/PREFEITURA DE CANINDÉ  </v>
          </cell>
        </row>
        <row r="1679">
          <cell r="B1679" t="str">
            <v>Código</v>
          </cell>
          <cell r="C1679" t="str">
            <v>Descrição</v>
          </cell>
          <cell r="D1679" t="str">
            <v>Unidade</v>
          </cell>
          <cell r="E1679" t="str">
            <v>Coeficiente</v>
          </cell>
          <cell r="F1679" t="str">
            <v>Preço</v>
          </cell>
          <cell r="G1679" t="str">
            <v>Total</v>
          </cell>
        </row>
        <row r="1680">
          <cell r="B1680" t="str">
            <v>MAO DE OBRA</v>
          </cell>
        </row>
        <row r="1681">
          <cell r="B1681" t="str">
            <v>I0042</v>
          </cell>
          <cell r="C1681" t="str">
            <v>AUXILIAR DE ELETRICISTA</v>
          </cell>
          <cell r="D1681" t="str">
            <v>H</v>
          </cell>
          <cell r="E1681">
            <v>0.2</v>
          </cell>
          <cell r="F1681">
            <v>5.6</v>
          </cell>
          <cell r="G1681">
            <v>1.12</v>
          </cell>
        </row>
        <row r="1682">
          <cell r="B1682" t="str">
            <v>I2312</v>
          </cell>
          <cell r="C1682" t="str">
            <v>ELETRICISTA</v>
          </cell>
          <cell r="D1682" t="str">
            <v>H</v>
          </cell>
          <cell r="E1682">
            <v>0.2</v>
          </cell>
          <cell r="F1682">
            <v>7.2</v>
          </cell>
          <cell r="G1682">
            <v>1.44</v>
          </cell>
        </row>
        <row r="1683">
          <cell r="B1683" t="str">
            <v>GRATIFICAÇÃO DE FUNÇÃO (ELETRICISTA MOTORISTA) DE 10% EM R$</v>
          </cell>
          <cell r="G1683">
            <v>0.144</v>
          </cell>
        </row>
        <row r="1684">
          <cell r="B1684" t="str">
            <v>TOTAL MAO DE OBRA R$</v>
          </cell>
          <cell r="G1684">
            <v>2.7</v>
          </cell>
        </row>
        <row r="1685">
          <cell r="B1685" t="str">
            <v>MATERIAIS</v>
          </cell>
        </row>
        <row r="1688">
          <cell r="B1688" t="str">
            <v>TOTAL MATERIAIS R$</v>
          </cell>
          <cell r="G1688">
            <v>0</v>
          </cell>
        </row>
        <row r="1689">
          <cell r="B1689" t="str">
            <v>EQUIPAMENTOS (CUSTO HORÁRIO)</v>
          </cell>
        </row>
        <row r="1690">
          <cell r="B1690" t="str">
            <v>COMPOSIÇÃO PMC-001</v>
          </cell>
          <cell r="C1690" t="str">
            <v>VEÍCULO COM UM CESTO AÉREO SIMPLES ISOLADO COM ALCANCE ATÉ 13 METROS E PORTA ESCADA, MONTADO SOBRE CAMINHÃO DE CARROCERIA (CHP)</v>
          </cell>
          <cell r="D1690" t="str">
            <v>CHP</v>
          </cell>
          <cell r="E1690">
            <v>0.2</v>
          </cell>
          <cell r="F1690">
            <v>100.06</v>
          </cell>
          <cell r="G1690">
            <v>20.01</v>
          </cell>
        </row>
        <row r="1691">
          <cell r="B1691" t="str">
            <v>TOTAL EQUIPAMENTOS (CUSTO HORÁRIO) R$</v>
          </cell>
          <cell r="G1691">
            <v>20.01</v>
          </cell>
        </row>
        <row r="1692">
          <cell r="B1692" t="str">
            <v>SERVIÇOS</v>
          </cell>
        </row>
        <row r="1696">
          <cell r="B1696" t="str">
            <v>TOTAL SERVIÇOS R$</v>
          </cell>
          <cell r="G1696">
            <v>0</v>
          </cell>
        </row>
        <row r="1698">
          <cell r="F1698" t="str">
            <v>TOTAL SIMPLES R$</v>
          </cell>
          <cell r="G1698">
            <v>22.71</v>
          </cell>
        </row>
        <row r="1699">
          <cell r="F1699" t="str">
            <v>ENCARGOS SOCIAIS DE 117,01% R$</v>
          </cell>
          <cell r="G1699">
            <v>3.16</v>
          </cell>
        </row>
        <row r="1700">
          <cell r="F1700" t="str">
            <v>BDI R$</v>
          </cell>
          <cell r="G1700">
            <v>6.47</v>
          </cell>
        </row>
        <row r="1701">
          <cell r="F1701" t="str">
            <v>TOTAL GERAL C/ BDI R$</v>
          </cell>
          <cell r="G1701">
            <v>32.34</v>
          </cell>
        </row>
        <row r="1702">
          <cell r="F1702" t="str">
            <v>TOTAL GERAL S/ BDI R$</v>
          </cell>
          <cell r="G1702">
            <v>25.870000000000005</v>
          </cell>
        </row>
        <row r="1704">
          <cell r="A1704" t="str">
            <v>3.21.a</v>
          </cell>
          <cell r="C1704" t="str">
            <v>Retirada de chave eletromagnética</v>
          </cell>
          <cell r="D1704" t="str">
            <v>un</v>
          </cell>
          <cell r="G1704">
            <v>32.349999999999994</v>
          </cell>
        </row>
        <row r="1705">
          <cell r="B1705" t="str">
            <v>COMPOSIÇÃO</v>
          </cell>
          <cell r="C1705" t="str">
            <v>Retirada de chave eletromagnética</v>
          </cell>
        </row>
        <row r="1706">
          <cell r="B1706" t="str">
            <v>UNIDADE</v>
          </cell>
          <cell r="C1706" t="str">
            <v>un</v>
          </cell>
        </row>
        <row r="1707">
          <cell r="B1707" t="str">
            <v>CÓDIGO</v>
          </cell>
          <cell r="C1707" t="str">
            <v>3.21.a</v>
          </cell>
        </row>
        <row r="1708">
          <cell r="B1708" t="str">
            <v>AUTOR</v>
          </cell>
          <cell r="C1708" t="str">
            <v>HÉLIO DELGÁDO</v>
          </cell>
        </row>
        <row r="1709">
          <cell r="B1709" t="str">
            <v>ULT ATUAL</v>
          </cell>
          <cell r="C1709" t="str">
            <v>14/03/2016 (SEINFRA) E OUT/2016 (PREFEITURA)</v>
          </cell>
        </row>
        <row r="1710">
          <cell r="B1710" t="str">
            <v>TABELA</v>
          </cell>
          <cell r="C1710" t="str">
            <v>SEINFRA V024.1 (DESONERADA)/PREFEITURA DE CANINDÉ  </v>
          </cell>
        </row>
        <row r="1712">
          <cell r="B1712" t="str">
            <v>Código</v>
          </cell>
          <cell r="C1712" t="str">
            <v>Descrição</v>
          </cell>
          <cell r="D1712" t="str">
            <v>Unidade</v>
          </cell>
          <cell r="E1712" t="str">
            <v>Coeficiente</v>
          </cell>
          <cell r="F1712" t="str">
            <v>Preço</v>
          </cell>
          <cell r="G1712" t="str">
            <v>Total</v>
          </cell>
        </row>
        <row r="1713">
          <cell r="B1713" t="str">
            <v>MAO DE OBRA</v>
          </cell>
        </row>
        <row r="1714">
          <cell r="B1714" t="str">
            <v>I0042</v>
          </cell>
          <cell r="C1714" t="str">
            <v>AUXILIAR DE ELETRICISTA</v>
          </cell>
          <cell r="D1714" t="str">
            <v>H</v>
          </cell>
          <cell r="E1714">
            <v>0.25</v>
          </cell>
          <cell r="F1714">
            <v>5.6</v>
          </cell>
          <cell r="G1714">
            <v>1.4</v>
          </cell>
        </row>
        <row r="1715">
          <cell r="B1715" t="str">
            <v>I2312</v>
          </cell>
          <cell r="C1715" t="str">
            <v>ELETRICISTA</v>
          </cell>
          <cell r="D1715" t="str">
            <v>H</v>
          </cell>
          <cell r="E1715">
            <v>0.25</v>
          </cell>
          <cell r="F1715">
            <v>7.2</v>
          </cell>
          <cell r="G1715">
            <v>1.8</v>
          </cell>
        </row>
        <row r="1716">
          <cell r="B1716" t="str">
            <v>GRATIFICAÇÃO DE FUNÇÃO (ELETRICISTA MOTORISTA) DE 10% EM R$</v>
          </cell>
          <cell r="G1716">
            <v>0.18000000000000002</v>
          </cell>
        </row>
        <row r="1717">
          <cell r="B1717" t="str">
            <v>TOTAL MAO DE OBRA R$</v>
          </cell>
          <cell r="G1717">
            <v>3.38</v>
          </cell>
        </row>
        <row r="1718">
          <cell r="B1718" t="str">
            <v>MATERIAIS</v>
          </cell>
        </row>
        <row r="1721">
          <cell r="B1721" t="str">
            <v>TOTAL MATERIAIS R$</v>
          </cell>
          <cell r="G1721">
            <v>0</v>
          </cell>
        </row>
        <row r="1722">
          <cell r="B1722" t="str">
            <v>EQUIPAMENTOS (CUSTO HORÁRIO)</v>
          </cell>
        </row>
        <row r="1723">
          <cell r="B1723" t="str">
            <v>COMPOSIÇÃO PMC-001</v>
          </cell>
          <cell r="C1723" t="str">
            <v>VEÍCULO COM UM CESTO AÉREO SIMPLES ISOLADO COM ALCANCE ATÉ 13 METROS E PORTA ESCADA, MONTADO SOBRE CAMINHÃO DE CARROCERIA (CHP)</v>
          </cell>
          <cell r="D1723" t="str">
            <v>CHP</v>
          </cell>
          <cell r="E1723">
            <v>0.25</v>
          </cell>
          <cell r="F1723">
            <v>100.06</v>
          </cell>
          <cell r="G1723">
            <v>25.02</v>
          </cell>
        </row>
        <row r="1724">
          <cell r="B1724" t="str">
            <v>TOTAL EQUIPAMENTOS (CUSTO HORÁRIO) R$</v>
          </cell>
          <cell r="G1724">
            <v>25.02</v>
          </cell>
        </row>
        <row r="1725">
          <cell r="B1725" t="str">
            <v>SERVIÇOS</v>
          </cell>
        </row>
        <row r="1729">
          <cell r="B1729" t="str">
            <v>TOTAL SERVIÇOS R$</v>
          </cell>
          <cell r="G1729">
            <v>0</v>
          </cell>
        </row>
        <row r="1731">
          <cell r="F1731" t="str">
            <v>TOTAL SIMPLES R$</v>
          </cell>
          <cell r="G1731">
            <v>28.4</v>
          </cell>
        </row>
        <row r="1732">
          <cell r="F1732" t="str">
            <v>ENCARGOS SOCIAIS DE 117,01% R$</v>
          </cell>
          <cell r="G1732">
            <v>3.95</v>
          </cell>
        </row>
        <row r="1733">
          <cell r="F1733" t="str">
            <v>BDI R$</v>
          </cell>
          <cell r="G1733">
            <v>8.09</v>
          </cell>
        </row>
        <row r="1734">
          <cell r="F1734" t="str">
            <v>TOTAL GERAL C/ BDI R$</v>
          </cell>
          <cell r="G1734">
            <v>40.44</v>
          </cell>
        </row>
        <row r="1735">
          <cell r="F1735" t="str">
            <v>TOTAL GERAL S/ BDI R$</v>
          </cell>
          <cell r="G1735">
            <v>32.349999999999994</v>
          </cell>
        </row>
        <row r="1737">
          <cell r="A1737" t="str">
            <v>3.22.a</v>
          </cell>
          <cell r="C1737" t="str">
            <v>Retirada de contator</v>
          </cell>
          <cell r="D1737" t="str">
            <v>un</v>
          </cell>
          <cell r="G1737">
            <v>32.349999999999994</v>
          </cell>
        </row>
        <row r="1738">
          <cell r="B1738" t="str">
            <v>COMPOSIÇÃO</v>
          </cell>
          <cell r="C1738" t="str">
            <v>Retirada de contator</v>
          </cell>
        </row>
        <row r="1739">
          <cell r="B1739" t="str">
            <v>UNIDADE</v>
          </cell>
          <cell r="C1739" t="str">
            <v>un</v>
          </cell>
        </row>
        <row r="1740">
          <cell r="B1740" t="str">
            <v>CÓDIGO</v>
          </cell>
          <cell r="C1740" t="str">
            <v>3.22.a</v>
          </cell>
        </row>
        <row r="1741">
          <cell r="B1741" t="str">
            <v>AUTOR</v>
          </cell>
          <cell r="C1741" t="str">
            <v>HÉLIO DELGÁDO</v>
          </cell>
        </row>
        <row r="1742">
          <cell r="B1742" t="str">
            <v>ULT ATUAL</v>
          </cell>
          <cell r="C1742" t="str">
            <v>14/03/2016 (SEINFRA) E OUT/2016 (PREFEITURA)</v>
          </cell>
        </row>
        <row r="1743">
          <cell r="B1743" t="str">
            <v>TABELA</v>
          </cell>
          <cell r="C1743" t="str">
            <v>SEINFRA V024.1 (DESONERADA)/PREFEITURA DE CANINDÉ  </v>
          </cell>
        </row>
        <row r="1745">
          <cell r="B1745" t="str">
            <v>Código</v>
          </cell>
          <cell r="C1745" t="str">
            <v>Descrição</v>
          </cell>
          <cell r="D1745" t="str">
            <v>Unidade</v>
          </cell>
          <cell r="E1745" t="str">
            <v>Coeficiente</v>
          </cell>
          <cell r="F1745" t="str">
            <v>Preço</v>
          </cell>
          <cell r="G1745" t="str">
            <v>Total</v>
          </cell>
        </row>
        <row r="1746">
          <cell r="B1746" t="str">
            <v>MAO DE OBRA</v>
          </cell>
        </row>
        <row r="1747">
          <cell r="B1747" t="str">
            <v>I0042</v>
          </cell>
          <cell r="C1747" t="str">
            <v>AUXILIAR DE ELETRICISTA</v>
          </cell>
          <cell r="D1747" t="str">
            <v>H</v>
          </cell>
          <cell r="E1747">
            <v>0.25</v>
          </cell>
          <cell r="F1747">
            <v>5.6</v>
          </cell>
          <cell r="G1747">
            <v>1.4</v>
          </cell>
        </row>
        <row r="1748">
          <cell r="B1748" t="str">
            <v>I2312</v>
          </cell>
          <cell r="C1748" t="str">
            <v>ELETRICISTA</v>
          </cell>
          <cell r="D1748" t="str">
            <v>H</v>
          </cell>
          <cell r="E1748">
            <v>0.25</v>
          </cell>
          <cell r="F1748">
            <v>7.2</v>
          </cell>
          <cell r="G1748">
            <v>1.8</v>
          </cell>
        </row>
        <row r="1749">
          <cell r="B1749" t="str">
            <v>GRATIFICAÇÃO DE FUNÇÃO (ELETRICISTA MOTORISTA) DE 10% EM R$</v>
          </cell>
          <cell r="G1749">
            <v>0.18000000000000002</v>
          </cell>
        </row>
        <row r="1750">
          <cell r="B1750" t="str">
            <v>TOTAL MAO DE OBRA R$</v>
          </cell>
          <cell r="G1750">
            <v>3.38</v>
          </cell>
        </row>
        <row r="1751">
          <cell r="B1751" t="str">
            <v>MATERIAIS</v>
          </cell>
        </row>
        <row r="1754">
          <cell r="B1754" t="str">
            <v>TOTAL MATERIAIS R$</v>
          </cell>
          <cell r="G1754">
            <v>0</v>
          </cell>
        </row>
        <row r="1755">
          <cell r="B1755" t="str">
            <v>EQUIPAMENTOS (CUSTO HORÁRIO)</v>
          </cell>
        </row>
        <row r="1756">
          <cell r="B1756" t="str">
            <v>COMPOSIÇÃO PMC-001</v>
          </cell>
          <cell r="C1756" t="str">
            <v>VEÍCULO COM UM CESTO AÉREO SIMPLES ISOLADO COM ALCANCE ATÉ 13 METROS E PORTA ESCADA, MONTADO SOBRE CAMINHÃO DE CARROCERIA (CHP)</v>
          </cell>
          <cell r="D1756" t="str">
            <v>CHP</v>
          </cell>
          <cell r="E1756">
            <v>0.25</v>
          </cell>
          <cell r="F1756">
            <v>100.06</v>
          </cell>
          <cell r="G1756">
            <v>25.02</v>
          </cell>
        </row>
        <row r="1757">
          <cell r="B1757" t="str">
            <v>TOTAL EQUIPAMENTOS (CUSTO HORÁRIO) R$</v>
          </cell>
          <cell r="G1757">
            <v>25.02</v>
          </cell>
        </row>
        <row r="1758">
          <cell r="B1758" t="str">
            <v>SERVIÇOS</v>
          </cell>
        </row>
        <row r="1762">
          <cell r="B1762" t="str">
            <v>TOTAL SERVIÇOS R$</v>
          </cell>
          <cell r="G1762">
            <v>0</v>
          </cell>
        </row>
        <row r="1764">
          <cell r="F1764" t="str">
            <v>TOTAL SIMPLES R$</v>
          </cell>
          <cell r="G1764">
            <v>28.4</v>
          </cell>
        </row>
        <row r="1765">
          <cell r="F1765" t="str">
            <v>ENCARGOS SOCIAIS DE 117,01% R$</v>
          </cell>
          <cell r="G1765">
            <v>3.95</v>
          </cell>
        </row>
        <row r="1766">
          <cell r="F1766" t="str">
            <v>BDI R$</v>
          </cell>
          <cell r="G1766">
            <v>8.09</v>
          </cell>
        </row>
        <row r="1767">
          <cell r="F1767" t="str">
            <v>TOTAL GERAL C/ BDI R$</v>
          </cell>
          <cell r="G1767">
            <v>40.44</v>
          </cell>
        </row>
        <row r="1768">
          <cell r="F1768" t="str">
            <v>TOTAL GERAL S/ BDI R$</v>
          </cell>
          <cell r="G1768">
            <v>32.349999999999994</v>
          </cell>
        </row>
        <row r="1770">
          <cell r="A1770" t="str">
            <v>3.23.a</v>
          </cell>
          <cell r="C1770" t="str">
            <v>Até 25mm2</v>
          </cell>
          <cell r="D1770" t="str">
            <v>m</v>
          </cell>
          <cell r="G1770">
            <v>1.2999999999999998</v>
          </cell>
        </row>
        <row r="1771">
          <cell r="B1771" t="str">
            <v>COMPOSIÇÃO</v>
          </cell>
          <cell r="C1771" t="str">
            <v>Até 25mm2</v>
          </cell>
        </row>
        <row r="1772">
          <cell r="B1772" t="str">
            <v>UNIDADE</v>
          </cell>
          <cell r="C1772" t="str">
            <v>m</v>
          </cell>
        </row>
        <row r="1773">
          <cell r="B1773" t="str">
            <v>CÓDIGO</v>
          </cell>
          <cell r="C1773" t="str">
            <v>3.23.a</v>
          </cell>
        </row>
        <row r="1774">
          <cell r="B1774" t="str">
            <v>AUTOR</v>
          </cell>
          <cell r="C1774" t="str">
            <v>HÉLIO DELGÁDO</v>
          </cell>
        </row>
        <row r="1775">
          <cell r="B1775" t="str">
            <v>ULT ATUAL</v>
          </cell>
          <cell r="C1775" t="str">
            <v>14/03/2016 (SEINFRA) E OUT/2016 (PREFEITURA)</v>
          </cell>
        </row>
        <row r="1776">
          <cell r="B1776" t="str">
            <v>TABELA</v>
          </cell>
          <cell r="C1776" t="str">
            <v>SEINFRA V024.1 (DESONERADA)/PREFEITURA DE CANINDÉ  </v>
          </cell>
        </row>
        <row r="1778">
          <cell r="B1778" t="str">
            <v>Código</v>
          </cell>
          <cell r="C1778" t="str">
            <v>Descrição</v>
          </cell>
          <cell r="D1778" t="str">
            <v>Unidade</v>
          </cell>
          <cell r="E1778" t="str">
            <v>Coeficiente</v>
          </cell>
          <cell r="F1778" t="str">
            <v>Preço</v>
          </cell>
          <cell r="G1778" t="str">
            <v>Total</v>
          </cell>
        </row>
        <row r="1779">
          <cell r="B1779" t="str">
            <v>MAO DE OBRA</v>
          </cell>
        </row>
        <row r="1780">
          <cell r="B1780" t="str">
            <v>I0042</v>
          </cell>
          <cell r="C1780" t="str">
            <v>AUXILIAR DE ELETRICISTA</v>
          </cell>
          <cell r="D1780" t="str">
            <v>H</v>
          </cell>
          <cell r="E1780">
            <v>0.01</v>
          </cell>
          <cell r="F1780">
            <v>5.6</v>
          </cell>
          <cell r="G1780">
            <v>0.06</v>
          </cell>
        </row>
        <row r="1781">
          <cell r="B1781" t="str">
            <v>I2312</v>
          </cell>
          <cell r="C1781" t="str">
            <v>ELETRICISTA</v>
          </cell>
          <cell r="D1781" t="str">
            <v>H</v>
          </cell>
          <cell r="E1781">
            <v>0.01</v>
          </cell>
          <cell r="F1781">
            <v>7.2</v>
          </cell>
          <cell r="G1781">
            <v>0.07</v>
          </cell>
        </row>
        <row r="1782">
          <cell r="B1782" t="str">
            <v>GRATIFICAÇÃO DE FUNÇÃO (ELETRICISTA MOTORISTA) DE 10% EM R$</v>
          </cell>
          <cell r="G1782">
            <v>0.007000000000000001</v>
          </cell>
        </row>
        <row r="1783">
          <cell r="B1783" t="str">
            <v>TOTAL MAO DE OBRA R$</v>
          </cell>
          <cell r="G1783">
            <v>0.14</v>
          </cell>
        </row>
        <row r="1784">
          <cell r="B1784" t="str">
            <v>MATERIAIS</v>
          </cell>
        </row>
        <row r="1787">
          <cell r="B1787" t="str">
            <v>TOTAL MATERIAIS R$</v>
          </cell>
          <cell r="G1787">
            <v>0</v>
          </cell>
        </row>
        <row r="1788">
          <cell r="B1788" t="str">
            <v>EQUIPAMENTOS (CUSTO HORÁRIO)</v>
          </cell>
        </row>
        <row r="1789">
          <cell r="B1789" t="str">
            <v>COMPOSIÇÃO PMC-001</v>
          </cell>
          <cell r="C1789" t="str">
            <v>VEÍCULO COM UM CESTO AÉREO SIMPLES ISOLADO COM ALCANCE ATÉ 13 METROS E PORTA ESCADA, MONTADO SOBRE CAMINHÃO DE CARROCERIA (CHP)</v>
          </cell>
          <cell r="D1789" t="str">
            <v>CHP</v>
          </cell>
          <cell r="E1789">
            <v>0.01</v>
          </cell>
          <cell r="F1789">
            <v>100.06</v>
          </cell>
          <cell r="G1789">
            <v>1</v>
          </cell>
        </row>
        <row r="1790">
          <cell r="B1790" t="str">
            <v>TOTAL EQUIPAMENTOS (CUSTO HORÁRIO) R$</v>
          </cell>
          <cell r="G1790">
            <v>1</v>
          </cell>
        </row>
        <row r="1791">
          <cell r="B1791" t="str">
            <v>SERVIÇOS</v>
          </cell>
        </row>
        <row r="1795">
          <cell r="B1795" t="str">
            <v>TOTAL SERVIÇOS R$</v>
          </cell>
          <cell r="G1795">
            <v>0</v>
          </cell>
        </row>
        <row r="1797">
          <cell r="F1797" t="str">
            <v>TOTAL SIMPLES R$</v>
          </cell>
          <cell r="G1797">
            <v>1.1400000000000001</v>
          </cell>
        </row>
        <row r="1798">
          <cell r="F1798" t="str">
            <v>ENCARGOS SOCIAIS DE 117,01% R$</v>
          </cell>
          <cell r="G1798">
            <v>0.16</v>
          </cell>
        </row>
        <row r="1799">
          <cell r="F1799" t="str">
            <v>BDI R$</v>
          </cell>
          <cell r="G1799">
            <v>0.33</v>
          </cell>
        </row>
        <row r="1800">
          <cell r="F1800" t="str">
            <v>TOTAL GERAL C/ BDI R$</v>
          </cell>
          <cell r="G1800">
            <v>1.63</v>
          </cell>
        </row>
        <row r="1801">
          <cell r="F1801" t="str">
            <v>TOTAL GERAL S/ BDI R$</v>
          </cell>
          <cell r="G1801">
            <v>1.2999999999999998</v>
          </cell>
        </row>
        <row r="1803">
          <cell r="A1803" t="str">
            <v>3.24.a</v>
          </cell>
          <cell r="C1803" t="str">
            <v>Em braço de 1500mm até 3000mm</v>
          </cell>
          <cell r="D1803" t="str">
            <v>un</v>
          </cell>
          <cell r="G1803">
            <v>32.349999999999994</v>
          </cell>
        </row>
        <row r="1804">
          <cell r="B1804" t="str">
            <v>COMPOSIÇÃO</v>
          </cell>
          <cell r="C1804" t="str">
            <v>Em braço de 1500mm até 3000mm</v>
          </cell>
        </row>
        <row r="1805">
          <cell r="B1805" t="str">
            <v>UNIDADE</v>
          </cell>
          <cell r="C1805" t="str">
            <v>un</v>
          </cell>
        </row>
        <row r="1806">
          <cell r="B1806" t="str">
            <v>CÓDIGO</v>
          </cell>
          <cell r="C1806" t="str">
            <v>3.24.a</v>
          </cell>
        </row>
        <row r="1807">
          <cell r="B1807" t="str">
            <v>AUTOR</v>
          </cell>
          <cell r="C1807" t="str">
            <v>HÉLIO DELGÁDO</v>
          </cell>
        </row>
        <row r="1808">
          <cell r="B1808" t="str">
            <v>ULT ATUAL</v>
          </cell>
          <cell r="C1808" t="str">
            <v>14/03/2016 (SEINFRA) E OUT/2016 (PREFEITURA)</v>
          </cell>
        </row>
        <row r="1809">
          <cell r="B1809" t="str">
            <v>TABELA</v>
          </cell>
          <cell r="C1809" t="str">
            <v>SEINFRA V024.1 (DESONERADA)/PREFEITURA DE CANINDÉ  </v>
          </cell>
        </row>
        <row r="1811">
          <cell r="B1811" t="str">
            <v>Código</v>
          </cell>
          <cell r="C1811" t="str">
            <v>Descrição</v>
          </cell>
          <cell r="D1811" t="str">
            <v>Unidade</v>
          </cell>
          <cell r="E1811" t="str">
            <v>Coeficiente</v>
          </cell>
          <cell r="F1811" t="str">
            <v>Preço</v>
          </cell>
          <cell r="G1811" t="str">
            <v>Total</v>
          </cell>
        </row>
        <row r="1812">
          <cell r="B1812" t="str">
            <v>MAO DE OBRA</v>
          </cell>
        </row>
        <row r="1813">
          <cell r="B1813" t="str">
            <v>I0042</v>
          </cell>
          <cell r="C1813" t="str">
            <v>AUXILIAR DE ELETRICISTA</v>
          </cell>
          <cell r="D1813" t="str">
            <v>H</v>
          </cell>
          <cell r="E1813">
            <v>0.25</v>
          </cell>
          <cell r="F1813">
            <v>5.6</v>
          </cell>
          <cell r="G1813">
            <v>1.4</v>
          </cell>
        </row>
        <row r="1814">
          <cell r="B1814" t="str">
            <v>I2312</v>
          </cell>
          <cell r="C1814" t="str">
            <v>ELETRICISTA</v>
          </cell>
          <cell r="D1814" t="str">
            <v>H</v>
          </cell>
          <cell r="E1814">
            <v>0.25</v>
          </cell>
          <cell r="F1814">
            <v>7.2</v>
          </cell>
          <cell r="G1814">
            <v>1.8</v>
          </cell>
        </row>
        <row r="1815">
          <cell r="B1815" t="str">
            <v>GRATIFICAÇÃO DE FUNÇÃO (ELETRICISTA MOTORISTA) DE 10% EM R$</v>
          </cell>
          <cell r="G1815">
            <v>0.18000000000000002</v>
          </cell>
        </row>
        <row r="1816">
          <cell r="B1816" t="str">
            <v>TOTAL MAO DE OBRA R$</v>
          </cell>
          <cell r="G1816">
            <v>3.38</v>
          </cell>
        </row>
        <row r="1817">
          <cell r="B1817" t="str">
            <v>MATERIAIS</v>
          </cell>
        </row>
        <row r="1820">
          <cell r="B1820" t="str">
            <v>TOTAL MATERIAIS R$</v>
          </cell>
          <cell r="G1820">
            <v>0</v>
          </cell>
        </row>
        <row r="1821">
          <cell r="B1821" t="str">
            <v>EQUIPAMENTOS (CUSTO HORÁRIO)</v>
          </cell>
        </row>
        <row r="1822">
          <cell r="B1822" t="str">
            <v>COMPOSIÇÃO PMC-001</v>
          </cell>
          <cell r="C1822" t="str">
            <v>VEÍCULO COM UM CESTO AÉREO SIMPLES ISOLADO COM ALCANCE ATÉ 13 METROS E PORTA ESCADA, MONTADO SOBRE CAMINHÃO DE CARROCERIA (CHP)</v>
          </cell>
          <cell r="D1822" t="str">
            <v>CHP</v>
          </cell>
          <cell r="E1822">
            <v>0.25</v>
          </cell>
          <cell r="F1822">
            <v>100.06</v>
          </cell>
          <cell r="G1822">
            <v>25.02</v>
          </cell>
        </row>
        <row r="1823">
          <cell r="B1823" t="str">
            <v>TOTAL EQUIPAMENTOS (CUSTO HORÁRIO) R$</v>
          </cell>
          <cell r="G1823">
            <v>25.02</v>
          </cell>
        </row>
        <row r="1824">
          <cell r="B1824" t="str">
            <v>SERVIÇOS</v>
          </cell>
        </row>
        <row r="1828">
          <cell r="B1828" t="str">
            <v>TOTAL SERVIÇOS R$</v>
          </cell>
          <cell r="G1828">
            <v>0</v>
          </cell>
        </row>
        <row r="1830">
          <cell r="F1830" t="str">
            <v>TOTAL SIMPLES R$</v>
          </cell>
          <cell r="G1830">
            <v>28.4</v>
          </cell>
        </row>
        <row r="1831">
          <cell r="F1831" t="str">
            <v>ENCARGOS SOCIAIS DE 117,01% R$</v>
          </cell>
          <cell r="G1831">
            <v>3.95</v>
          </cell>
        </row>
        <row r="1832">
          <cell r="F1832" t="str">
            <v>BDI R$</v>
          </cell>
          <cell r="G1832">
            <v>8.09</v>
          </cell>
        </row>
        <row r="1833">
          <cell r="F1833" t="str">
            <v>TOTAL GERAL C/ BDI R$</v>
          </cell>
          <cell r="G1833">
            <v>40.44</v>
          </cell>
        </row>
        <row r="1834">
          <cell r="F1834" t="str">
            <v>TOTAL GERAL S/ BDI R$</v>
          </cell>
          <cell r="G1834">
            <v>32.349999999999994</v>
          </cell>
        </row>
        <row r="1836">
          <cell r="A1836" t="str">
            <v>3.25.a</v>
          </cell>
          <cell r="C1836" t="str">
            <v>Retirada de poste até 11m de comprimento</v>
          </cell>
          <cell r="D1836" t="str">
            <v>un</v>
          </cell>
          <cell r="G1836">
            <v>134.63</v>
          </cell>
        </row>
        <row r="1837">
          <cell r="B1837" t="str">
            <v>COMPOSIÇÃO</v>
          </cell>
          <cell r="C1837" t="str">
            <v>Retirada de poste até 11m de comprimento</v>
          </cell>
        </row>
        <row r="1838">
          <cell r="B1838" t="str">
            <v>UNIDADE</v>
          </cell>
          <cell r="C1838" t="str">
            <v>un</v>
          </cell>
        </row>
        <row r="1839">
          <cell r="B1839" t="str">
            <v>CÓDIGO</v>
          </cell>
          <cell r="C1839" t="str">
            <v>3.25.a</v>
          </cell>
        </row>
        <row r="1840">
          <cell r="B1840" t="str">
            <v>AUTOR</v>
          </cell>
          <cell r="C1840" t="str">
            <v>HÉLIO DELGÁDO</v>
          </cell>
        </row>
        <row r="1841">
          <cell r="B1841" t="str">
            <v>ULT ATUAL</v>
          </cell>
          <cell r="C1841" t="str">
            <v>14/03/2016 (SEINFRA) </v>
          </cell>
        </row>
        <row r="1842">
          <cell r="B1842" t="str">
            <v>TABELA</v>
          </cell>
          <cell r="C1842" t="str">
            <v>SEINFRA V024.1 (DESONERADA) </v>
          </cell>
        </row>
        <row r="1844">
          <cell r="B1844" t="str">
            <v>Código</v>
          </cell>
          <cell r="C1844" t="str">
            <v>Descrição</v>
          </cell>
          <cell r="D1844" t="str">
            <v>Unidade</v>
          </cell>
          <cell r="E1844" t="str">
            <v>Coeficiente</v>
          </cell>
          <cell r="F1844" t="str">
            <v>Preço</v>
          </cell>
          <cell r="G1844" t="str">
            <v>Total</v>
          </cell>
        </row>
        <row r="1845">
          <cell r="B1845" t="str">
            <v>MAO DE OBRA</v>
          </cell>
        </row>
        <row r="1846">
          <cell r="B1846" t="str">
            <v>I0042</v>
          </cell>
          <cell r="C1846" t="str">
            <v>AUXILIAR DE ELETRICISTA</v>
          </cell>
          <cell r="D1846" t="str">
            <v>H</v>
          </cell>
          <cell r="E1846">
            <v>1.52</v>
          </cell>
          <cell r="F1846">
            <v>5.6</v>
          </cell>
          <cell r="G1846">
            <v>8.51</v>
          </cell>
        </row>
        <row r="1847">
          <cell r="B1847" t="str">
            <v>I2312</v>
          </cell>
          <cell r="C1847" t="str">
            <v>ELETRICISTA</v>
          </cell>
          <cell r="D1847" t="str">
            <v>H</v>
          </cell>
          <cell r="E1847">
            <v>2.28</v>
          </cell>
          <cell r="F1847">
            <v>7.2</v>
          </cell>
          <cell r="G1847">
            <v>16.42</v>
          </cell>
        </row>
        <row r="1849">
          <cell r="B1849" t="str">
            <v>TOTAL MAO DE OBRA R$</v>
          </cell>
          <cell r="G1849">
            <v>24.93</v>
          </cell>
        </row>
        <row r="1850">
          <cell r="B1850" t="str">
            <v>MATERIAIS</v>
          </cell>
        </row>
        <row r="1853">
          <cell r="B1853" t="str">
            <v>TOTAL MATERIAIS R$</v>
          </cell>
          <cell r="G1853">
            <v>0</v>
          </cell>
        </row>
        <row r="1854">
          <cell r="B1854" t="str">
            <v>EQUIPAMENTOS (CUSTO HORÁRIO)</v>
          </cell>
        </row>
        <row r="1855">
          <cell r="B1855" t="str">
            <v>I0705</v>
          </cell>
          <cell r="C1855" t="str">
            <v>CAMINHÃO COMERC. EQUIP. C/GUINDASTE (CHP)</v>
          </cell>
          <cell r="D1855" t="str">
            <v>H</v>
          </cell>
          <cell r="E1855">
            <v>0.76</v>
          </cell>
          <cell r="F1855">
            <v>105.96</v>
          </cell>
          <cell r="G1855">
            <v>80.53</v>
          </cell>
        </row>
        <row r="1856">
          <cell r="B1856" t="str">
            <v>TOTAL EQUIPAMENTOS (CUSTO HORÁRIO) R$</v>
          </cell>
          <cell r="G1856">
            <v>80.53</v>
          </cell>
        </row>
        <row r="1857">
          <cell r="B1857" t="str">
            <v>SERVIÇOS</v>
          </cell>
        </row>
        <row r="1861">
          <cell r="B1861" t="str">
            <v>TOTAL SERVIÇOS R$</v>
          </cell>
          <cell r="G1861">
            <v>0</v>
          </cell>
        </row>
        <row r="1863">
          <cell r="F1863" t="str">
            <v>TOTAL SIMPLES R$</v>
          </cell>
          <cell r="G1863">
            <v>105.46000000000001</v>
          </cell>
        </row>
        <row r="1864">
          <cell r="F1864" t="str">
            <v>ENCARGOS SOCIAIS DE 117,01% R$</v>
          </cell>
          <cell r="G1864">
            <v>29.17</v>
          </cell>
        </row>
        <row r="1865">
          <cell r="B1865" t="str">
            <v>OBS.: MÃO DE OBRA DO MOTORISTA C/ ENCARGOS SOCIAIS JÁ INCLUSA NO INSUMO I0705.</v>
          </cell>
          <cell r="F1865" t="str">
            <v>BDI R$</v>
          </cell>
          <cell r="G1865">
            <v>33.66</v>
          </cell>
        </row>
        <row r="1866">
          <cell r="F1866" t="str">
            <v>TOTAL GERAL C/ BDI R$</v>
          </cell>
          <cell r="G1866">
            <v>168.29</v>
          </cell>
        </row>
        <row r="1867">
          <cell r="F1867" t="str">
            <v>TOTAL GERAL S/ BDI R$</v>
          </cell>
          <cell r="G1867">
            <v>134.63</v>
          </cell>
        </row>
        <row r="1869">
          <cell r="A1869" t="str">
            <v>3.25.b</v>
          </cell>
          <cell r="C1869" t="str">
            <v>Retirada de poste de 12m até 15m de comprimento</v>
          </cell>
          <cell r="D1869" t="str">
            <v>un</v>
          </cell>
          <cell r="G1869">
            <v>183.79000000000002</v>
          </cell>
        </row>
        <row r="1870">
          <cell r="B1870" t="str">
            <v>COMPOSIÇÃO</v>
          </cell>
          <cell r="C1870" t="str">
            <v>Retirada de poste de 12m até 15m de comprimento</v>
          </cell>
        </row>
        <row r="1871">
          <cell r="B1871" t="str">
            <v>UNIDADE</v>
          </cell>
          <cell r="C1871" t="str">
            <v>un</v>
          </cell>
        </row>
        <row r="1872">
          <cell r="B1872" t="str">
            <v>CÓDIGO</v>
          </cell>
          <cell r="C1872" t="str">
            <v>3.25.b</v>
          </cell>
        </row>
        <row r="1873">
          <cell r="B1873" t="str">
            <v>AUTOR</v>
          </cell>
          <cell r="C1873" t="str">
            <v>HÉLIO DELGÁDO</v>
          </cell>
        </row>
        <row r="1874">
          <cell r="B1874" t="str">
            <v>ULT ATUAL</v>
          </cell>
          <cell r="C1874" t="str">
            <v>14/03/2016 (SEINFRA) </v>
          </cell>
        </row>
        <row r="1875">
          <cell r="B1875" t="str">
            <v>TABELA</v>
          </cell>
          <cell r="C1875" t="str">
            <v>SEINFRA V024.1 (DESONERADA) </v>
          </cell>
        </row>
        <row r="1877">
          <cell r="B1877" t="str">
            <v>Código</v>
          </cell>
          <cell r="C1877" t="str">
            <v>Descrição</v>
          </cell>
          <cell r="D1877" t="str">
            <v>Unidade</v>
          </cell>
          <cell r="E1877" t="str">
            <v>Coeficiente</v>
          </cell>
          <cell r="F1877" t="str">
            <v>Preço</v>
          </cell>
          <cell r="G1877" t="str">
            <v>Total</v>
          </cell>
        </row>
        <row r="1878">
          <cell r="B1878" t="str">
            <v>MAO DE OBRA</v>
          </cell>
        </row>
        <row r="1879">
          <cell r="B1879" t="str">
            <v>I0042</v>
          </cell>
          <cell r="C1879" t="str">
            <v>AUXILIAR DE ELETRICISTA</v>
          </cell>
          <cell r="D1879" t="str">
            <v>H</v>
          </cell>
          <cell r="E1879">
            <v>2.07</v>
          </cell>
          <cell r="F1879">
            <v>5.6</v>
          </cell>
          <cell r="G1879">
            <v>11.59</v>
          </cell>
        </row>
        <row r="1880">
          <cell r="B1880" t="str">
            <v>I2312</v>
          </cell>
          <cell r="C1880" t="str">
            <v>ELETRICISTA</v>
          </cell>
          <cell r="D1880" t="str">
            <v>H</v>
          </cell>
          <cell r="E1880">
            <v>3.1</v>
          </cell>
          <cell r="F1880">
            <v>7.2</v>
          </cell>
          <cell r="G1880">
            <v>22.32</v>
          </cell>
        </row>
        <row r="1882">
          <cell r="B1882" t="str">
            <v>TOTAL MAO DE OBRA R$</v>
          </cell>
          <cell r="G1882">
            <v>33.91</v>
          </cell>
        </row>
        <row r="1883">
          <cell r="B1883" t="str">
            <v>MATERIAIS</v>
          </cell>
        </row>
        <row r="1886">
          <cell r="B1886" t="str">
            <v>TOTAL MATERIAIS R$</v>
          </cell>
          <cell r="G1886">
            <v>0</v>
          </cell>
        </row>
        <row r="1887">
          <cell r="B1887" t="str">
            <v>EQUIPAMENTOS (CUSTO HORÁRIO)</v>
          </cell>
        </row>
        <row r="1888">
          <cell r="B1888" t="str">
            <v>I0705</v>
          </cell>
          <cell r="C1888" t="str">
            <v>CAMINHÃO COMERC. EQUIP. C/GUINDASTE (CHP)</v>
          </cell>
          <cell r="D1888" t="str">
            <v>H</v>
          </cell>
          <cell r="E1888">
            <v>1.04</v>
          </cell>
          <cell r="F1888">
            <v>105.96</v>
          </cell>
          <cell r="G1888">
            <v>110.2</v>
          </cell>
        </row>
        <row r="1889">
          <cell r="B1889" t="str">
            <v>TOTAL EQUIPAMENTOS (CUSTO HORÁRIO) R$</v>
          </cell>
          <cell r="G1889">
            <v>110.2</v>
          </cell>
        </row>
        <row r="1890">
          <cell r="B1890" t="str">
            <v>SERVIÇOS</v>
          </cell>
        </row>
        <row r="1894">
          <cell r="B1894" t="str">
            <v>TOTAL SERVIÇOS R$</v>
          </cell>
          <cell r="G1894">
            <v>0</v>
          </cell>
        </row>
        <row r="1896">
          <cell r="F1896" t="str">
            <v>TOTAL SIMPLES R$</v>
          </cell>
          <cell r="G1896">
            <v>144.11</v>
          </cell>
        </row>
        <row r="1897">
          <cell r="F1897" t="str">
            <v>ENCARGOS SOCIAIS DE 117,01% R$</v>
          </cell>
          <cell r="G1897">
            <v>39.68</v>
          </cell>
        </row>
        <row r="1898">
          <cell r="B1898" t="str">
            <v>OBS.: MÃO DE OBRA DO MOTORISTA C/ ENCARGOS SOCIAIS JÁ INCLUSA NO INSUMO I0705.</v>
          </cell>
          <cell r="F1898" t="str">
            <v>BDI R$</v>
          </cell>
          <cell r="G1898">
            <v>45.95</v>
          </cell>
        </row>
        <row r="1899">
          <cell r="F1899" t="str">
            <v>TOTAL GERAL C/ BDI R$</v>
          </cell>
          <cell r="G1899">
            <v>229.74</v>
          </cell>
        </row>
        <row r="1900">
          <cell r="F1900" t="str">
            <v>TOTAL GERAL S/ BDI R$</v>
          </cell>
          <cell r="G1900">
            <v>183.79000000000002</v>
          </cell>
        </row>
        <row r="1902">
          <cell r="A1902" t="str">
            <v>3.25.c</v>
          </cell>
          <cell r="C1902" t="str">
            <v>Prumo de poste até 11m de comprimento</v>
          </cell>
          <cell r="D1902" t="str">
            <v>un</v>
          </cell>
          <cell r="G1902">
            <v>67.32000000000001</v>
          </cell>
        </row>
        <row r="1903">
          <cell r="B1903" t="str">
            <v>COMPOSIÇÃO</v>
          </cell>
          <cell r="C1903" t="str">
            <v>Prumo de poste até 11m de comprimento</v>
          </cell>
        </row>
        <row r="1904">
          <cell r="B1904" t="str">
            <v>UNIDADE</v>
          </cell>
          <cell r="C1904" t="str">
            <v>un</v>
          </cell>
        </row>
        <row r="1905">
          <cell r="B1905" t="str">
            <v>CÓDIGO</v>
          </cell>
          <cell r="C1905" t="str">
            <v>3.25.c</v>
          </cell>
        </row>
        <row r="1906">
          <cell r="B1906" t="str">
            <v>AUTOR</v>
          </cell>
          <cell r="C1906" t="str">
            <v>HÉLIO DELGÁDO</v>
          </cell>
        </row>
        <row r="1907">
          <cell r="B1907" t="str">
            <v>ULT ATUAL</v>
          </cell>
          <cell r="C1907" t="str">
            <v>14/03/2016 (SEINFRA) </v>
          </cell>
        </row>
        <row r="1908">
          <cell r="B1908" t="str">
            <v>TABELA</v>
          </cell>
          <cell r="C1908" t="str">
            <v>SEINFRA V024.1 (DESONERADA) </v>
          </cell>
        </row>
        <row r="1910">
          <cell r="B1910" t="str">
            <v>Código</v>
          </cell>
          <cell r="C1910" t="str">
            <v>Descrição</v>
          </cell>
          <cell r="D1910" t="str">
            <v>Unidade</v>
          </cell>
          <cell r="E1910" t="str">
            <v>Coeficiente</v>
          </cell>
          <cell r="F1910" t="str">
            <v>Preço</v>
          </cell>
          <cell r="G1910" t="str">
            <v>Total</v>
          </cell>
        </row>
        <row r="1911">
          <cell r="B1911" t="str">
            <v>MAO DE OBRA</v>
          </cell>
        </row>
        <row r="1912">
          <cell r="B1912" t="str">
            <v>I0042</v>
          </cell>
          <cell r="C1912" t="str">
            <v>AUXILIAR DE ELETRICISTA</v>
          </cell>
          <cell r="D1912" t="str">
            <v>H</v>
          </cell>
          <cell r="E1912">
            <v>0.76</v>
          </cell>
          <cell r="F1912">
            <v>5.6</v>
          </cell>
          <cell r="G1912">
            <v>4.26</v>
          </cell>
        </row>
        <row r="1913">
          <cell r="B1913" t="str">
            <v>I2312</v>
          </cell>
          <cell r="C1913" t="str">
            <v>ELETRICISTA</v>
          </cell>
          <cell r="D1913" t="str">
            <v>H</v>
          </cell>
          <cell r="E1913">
            <v>1.14</v>
          </cell>
          <cell r="F1913">
            <v>7.2</v>
          </cell>
          <cell r="G1913">
            <v>8.21</v>
          </cell>
        </row>
        <row r="1915">
          <cell r="B1915" t="str">
            <v>TOTAL MAO DE OBRA R$</v>
          </cell>
          <cell r="G1915">
            <v>12.47</v>
          </cell>
        </row>
        <row r="1916">
          <cell r="B1916" t="str">
            <v>MATERIAIS</v>
          </cell>
        </row>
        <row r="1919">
          <cell r="B1919" t="str">
            <v>TOTAL MATERIAIS R$</v>
          </cell>
          <cell r="G1919">
            <v>0</v>
          </cell>
        </row>
        <row r="1920">
          <cell r="B1920" t="str">
            <v>EQUIPAMENTOS (CUSTO HORÁRIO)</v>
          </cell>
        </row>
        <row r="1921">
          <cell r="B1921" t="str">
            <v>I0705</v>
          </cell>
          <cell r="C1921" t="str">
            <v>CAMINHÃO COMERC. EQUIP. C/GUINDASTE (CHP)</v>
          </cell>
          <cell r="D1921" t="str">
            <v>H</v>
          </cell>
          <cell r="E1921">
            <v>0.38</v>
          </cell>
          <cell r="F1921">
            <v>105.96</v>
          </cell>
          <cell r="G1921">
            <v>40.26</v>
          </cell>
        </row>
        <row r="1922">
          <cell r="B1922" t="str">
            <v>TOTAL EQUIPAMENTOS (CUSTO HORÁRIO) R$</v>
          </cell>
          <cell r="G1922">
            <v>40.26</v>
          </cell>
        </row>
        <row r="1923">
          <cell r="B1923" t="str">
            <v>SERVIÇOS</v>
          </cell>
        </row>
        <row r="1927">
          <cell r="B1927" t="str">
            <v>TOTAL SERVIÇOS R$</v>
          </cell>
          <cell r="G1927">
            <v>0</v>
          </cell>
        </row>
        <row r="1929">
          <cell r="F1929" t="str">
            <v>TOTAL SIMPLES R$</v>
          </cell>
          <cell r="G1929">
            <v>52.73</v>
          </cell>
        </row>
        <row r="1930">
          <cell r="F1930" t="str">
            <v>ENCARGOS SOCIAIS DE 117,01% R$</v>
          </cell>
          <cell r="G1930">
            <v>14.59</v>
          </cell>
        </row>
        <row r="1931">
          <cell r="B1931" t="str">
            <v>OBS.: MÃO DE OBRA DO MOTORISTA C/ ENCARGOS SOCIAIS JÁ INCLUSA NO INSUMO I0705.</v>
          </cell>
          <cell r="F1931" t="str">
            <v>BDI R$</v>
          </cell>
          <cell r="G1931">
            <v>16.83</v>
          </cell>
        </row>
        <row r="1932">
          <cell r="F1932" t="str">
            <v>TOTAL GERAL C/ BDI R$</v>
          </cell>
          <cell r="G1932">
            <v>84.15</v>
          </cell>
        </row>
        <row r="1933">
          <cell r="F1933" t="str">
            <v>TOTAL GERAL S/ BDI R$</v>
          </cell>
          <cell r="G1933">
            <v>67.32000000000001</v>
          </cell>
        </row>
        <row r="1935">
          <cell r="A1935" t="str">
            <v>3.25.d</v>
          </cell>
          <cell r="C1935" t="str">
            <v>Prumo de poste de 12m até 15m de comprimento</v>
          </cell>
          <cell r="D1935" t="str">
            <v>un</v>
          </cell>
          <cell r="G1935">
            <v>91.89999999999999</v>
          </cell>
        </row>
        <row r="1936">
          <cell r="B1936" t="str">
            <v>COMPOSIÇÃO</v>
          </cell>
          <cell r="C1936" t="str">
            <v>Prumo de poste de 12m até 15m de comprimento</v>
          </cell>
        </row>
        <row r="1937">
          <cell r="B1937" t="str">
            <v>UNIDADE</v>
          </cell>
          <cell r="C1937" t="str">
            <v>un</v>
          </cell>
        </row>
        <row r="1938">
          <cell r="B1938" t="str">
            <v>CÓDIGO</v>
          </cell>
          <cell r="C1938" t="str">
            <v>3.25.d</v>
          </cell>
        </row>
        <row r="1939">
          <cell r="B1939" t="str">
            <v>AUTOR</v>
          </cell>
          <cell r="C1939" t="str">
            <v>HÉLIO DELGÁDO</v>
          </cell>
        </row>
        <row r="1940">
          <cell r="B1940" t="str">
            <v>ULT ATUAL</v>
          </cell>
          <cell r="C1940" t="str">
            <v>14/03/2016 (SEINFRA) </v>
          </cell>
        </row>
        <row r="1941">
          <cell r="B1941" t="str">
            <v>TABELA</v>
          </cell>
          <cell r="C1941" t="str">
            <v>SEINFRA V024.1 (DESONERADA) </v>
          </cell>
        </row>
        <row r="1943">
          <cell r="B1943" t="str">
            <v>Código</v>
          </cell>
          <cell r="C1943" t="str">
            <v>Descrição</v>
          </cell>
          <cell r="D1943" t="str">
            <v>Unidade</v>
          </cell>
          <cell r="E1943" t="str">
            <v>Coeficiente</v>
          </cell>
          <cell r="F1943" t="str">
            <v>Preço</v>
          </cell>
          <cell r="G1943" t="str">
            <v>Total</v>
          </cell>
        </row>
        <row r="1944">
          <cell r="B1944" t="str">
            <v>MAO DE OBRA</v>
          </cell>
        </row>
        <row r="1945">
          <cell r="B1945" t="str">
            <v>I0042</v>
          </cell>
          <cell r="C1945" t="str">
            <v>AUXILIAR DE ELETRICISTA</v>
          </cell>
          <cell r="D1945" t="str">
            <v>H</v>
          </cell>
          <cell r="E1945">
            <v>1.035</v>
          </cell>
          <cell r="F1945">
            <v>5.6</v>
          </cell>
          <cell r="G1945">
            <v>5.8</v>
          </cell>
        </row>
        <row r="1946">
          <cell r="B1946" t="str">
            <v>I2312</v>
          </cell>
          <cell r="C1946" t="str">
            <v>ELETRICISTA</v>
          </cell>
          <cell r="D1946" t="str">
            <v>H</v>
          </cell>
          <cell r="E1946">
            <v>1.55</v>
          </cell>
          <cell r="F1946">
            <v>7.2</v>
          </cell>
          <cell r="G1946">
            <v>11.16</v>
          </cell>
        </row>
        <row r="1948">
          <cell r="B1948" t="str">
            <v>TOTAL MAO DE OBRA R$</v>
          </cell>
          <cell r="G1948">
            <v>16.96</v>
          </cell>
        </row>
        <row r="1949">
          <cell r="B1949" t="str">
            <v>MATERIAIS</v>
          </cell>
        </row>
        <row r="1952">
          <cell r="B1952" t="str">
            <v>TOTAL MATERIAIS R$</v>
          </cell>
          <cell r="G1952">
            <v>0</v>
          </cell>
        </row>
        <row r="1953">
          <cell r="B1953" t="str">
            <v>EQUIPAMENTOS (CUSTO HORÁRIO)</v>
          </cell>
        </row>
        <row r="1954">
          <cell r="B1954" t="str">
            <v>I0705</v>
          </cell>
          <cell r="C1954" t="str">
            <v>CAMINHÃO COMERC. EQUIP. C/GUINDASTE (CHP)</v>
          </cell>
          <cell r="D1954" t="str">
            <v>H</v>
          </cell>
          <cell r="E1954">
            <v>0.52</v>
          </cell>
          <cell r="F1954">
            <v>105.96</v>
          </cell>
          <cell r="G1954">
            <v>55.1</v>
          </cell>
        </row>
        <row r="1955">
          <cell r="B1955" t="str">
            <v>TOTAL EQUIPAMENTOS (CUSTO HORÁRIO) R$</v>
          </cell>
          <cell r="G1955">
            <v>55.1</v>
          </cell>
        </row>
        <row r="1956">
          <cell r="B1956" t="str">
            <v>SERVIÇOS</v>
          </cell>
        </row>
        <row r="1960">
          <cell r="B1960" t="str">
            <v>TOTAL SERVIÇOS R$</v>
          </cell>
          <cell r="G1960">
            <v>0</v>
          </cell>
        </row>
        <row r="1962">
          <cell r="F1962" t="str">
            <v>TOTAL SIMPLES R$</v>
          </cell>
          <cell r="G1962">
            <v>72.06</v>
          </cell>
        </row>
        <row r="1963">
          <cell r="F1963" t="str">
            <v>ENCARGOS SOCIAIS DE 117,01% R$</v>
          </cell>
          <cell r="G1963">
            <v>19.84</v>
          </cell>
        </row>
        <row r="1964">
          <cell r="B1964" t="str">
            <v>OBS.: MÃO DE OBRA DO MOTORISTA C/ ENCARGOS SOCIAIS JÁ INCLUSA NO INSUMO I0705.</v>
          </cell>
          <cell r="F1964" t="str">
            <v>BDI R$</v>
          </cell>
          <cell r="G1964">
            <v>22.98</v>
          </cell>
        </row>
        <row r="1965">
          <cell r="F1965" t="str">
            <v>TOTAL GERAL C/ BDI R$</v>
          </cell>
          <cell r="G1965">
            <v>114.88</v>
          </cell>
        </row>
        <row r="1966">
          <cell r="F1966" t="str">
            <v>TOTAL GERAL S/ BDI R$</v>
          </cell>
          <cell r="G1966">
            <v>91.89999999999999</v>
          </cell>
        </row>
        <row r="1968">
          <cell r="A1968" t="str">
            <v>3.26.a</v>
          </cell>
          <cell r="C1968" t="str">
            <v>Para pétalas - em altura até 15m </v>
          </cell>
          <cell r="D1968" t="str">
            <v>un</v>
          </cell>
          <cell r="G1968">
            <v>15.530000000000001</v>
          </cell>
        </row>
        <row r="1969">
          <cell r="B1969" t="str">
            <v>COMPOSIÇÃO</v>
          </cell>
          <cell r="C1969" t="str">
            <v>Para pétalas - em altura até 15m </v>
          </cell>
        </row>
        <row r="1970">
          <cell r="B1970" t="str">
            <v>UNIDADE</v>
          </cell>
          <cell r="C1970" t="str">
            <v>un</v>
          </cell>
        </row>
        <row r="1971">
          <cell r="B1971" t="str">
            <v>CÓDIGO</v>
          </cell>
          <cell r="C1971" t="str">
            <v>3.26.a</v>
          </cell>
        </row>
        <row r="1972">
          <cell r="B1972" t="str">
            <v>AUTOR</v>
          </cell>
          <cell r="C1972" t="str">
            <v>HÉLIO DELGÁDO</v>
          </cell>
        </row>
        <row r="1973">
          <cell r="B1973" t="str">
            <v>ULT ATUAL</v>
          </cell>
          <cell r="C1973" t="str">
            <v>14/03/2016 (SEINFRA) E OUT/2016 (PREFEITURA)</v>
          </cell>
        </row>
        <row r="1974">
          <cell r="B1974" t="str">
            <v>TABELA</v>
          </cell>
          <cell r="C1974" t="str">
            <v>SEINFRA V024.1 (DESONERADA)/PREFEITURA DE CANINDÉ  </v>
          </cell>
        </row>
        <row r="1976">
          <cell r="B1976" t="str">
            <v>Código</v>
          </cell>
          <cell r="C1976" t="str">
            <v>Descrição</v>
          </cell>
          <cell r="D1976" t="str">
            <v>Unidade</v>
          </cell>
          <cell r="E1976" t="str">
            <v>Coeficiente</v>
          </cell>
          <cell r="F1976" t="str">
            <v>Preço</v>
          </cell>
          <cell r="G1976" t="str">
            <v>Total</v>
          </cell>
        </row>
        <row r="1977">
          <cell r="B1977" t="str">
            <v>MAO DE OBRA</v>
          </cell>
        </row>
        <row r="1978">
          <cell r="B1978" t="str">
            <v>I0042</v>
          </cell>
          <cell r="C1978" t="str">
            <v>AUXILIAR DE ELETRICISTA</v>
          </cell>
          <cell r="D1978" t="str">
            <v>H</v>
          </cell>
          <cell r="E1978">
            <v>0.12</v>
          </cell>
          <cell r="F1978">
            <v>5.6</v>
          </cell>
          <cell r="G1978">
            <v>0.67</v>
          </cell>
        </row>
        <row r="1979">
          <cell r="B1979" t="str">
            <v>I2312</v>
          </cell>
          <cell r="C1979" t="str">
            <v>ELETRICISTA</v>
          </cell>
          <cell r="D1979" t="str">
            <v>H</v>
          </cell>
          <cell r="E1979">
            <v>0.12</v>
          </cell>
          <cell r="F1979">
            <v>7.2</v>
          </cell>
          <cell r="G1979">
            <v>0.86</v>
          </cell>
        </row>
        <row r="1980">
          <cell r="B1980" t="str">
            <v>GRATIFICAÇÃO DE FUNÇÃO (ELETRICISTA MOTORISTA) DE 10% EM R$</v>
          </cell>
          <cell r="G1980">
            <v>0.08600000000000001</v>
          </cell>
        </row>
        <row r="1981">
          <cell r="B1981" t="str">
            <v>TOTAL MAO DE OBRA R$</v>
          </cell>
          <cell r="G1981">
            <v>1.62</v>
          </cell>
        </row>
        <row r="1982">
          <cell r="B1982" t="str">
            <v>MATERIAIS</v>
          </cell>
        </row>
        <row r="1985">
          <cell r="B1985" t="str">
            <v>TOTAL MATERIAIS R$</v>
          </cell>
          <cell r="G1985">
            <v>0</v>
          </cell>
        </row>
        <row r="1986">
          <cell r="B1986" t="str">
            <v>EQUIPAMENTOS (CUSTO HORÁRIO)</v>
          </cell>
        </row>
        <row r="1987">
          <cell r="B1987" t="str">
            <v>COMPOSIÇÃO PMC-001</v>
          </cell>
          <cell r="C1987" t="str">
            <v>VEÍCULO COM UM CESTO AÉREO SIMPLES ISOLADO COM ALCANCE ATÉ 13 METROS E PORTA ESCADA, MONTADO SOBRE CAMINHÃO DE CARROCERIA (CHP)</v>
          </cell>
          <cell r="D1987" t="str">
            <v>CHP</v>
          </cell>
          <cell r="E1987">
            <v>0.12</v>
          </cell>
          <cell r="F1987">
            <v>100.06</v>
          </cell>
          <cell r="G1987">
            <v>12.01</v>
          </cell>
        </row>
        <row r="1988">
          <cell r="B1988" t="str">
            <v>TOTAL EQUIPAMENTOS (CUSTO HORÁRIO) R$</v>
          </cell>
          <cell r="G1988">
            <v>12.01</v>
          </cell>
        </row>
        <row r="1989">
          <cell r="B1989" t="str">
            <v>SERVIÇOS</v>
          </cell>
        </row>
        <row r="1993">
          <cell r="B1993" t="str">
            <v>TOTAL SERVIÇOS R$</v>
          </cell>
          <cell r="G1993">
            <v>0</v>
          </cell>
        </row>
        <row r="1995">
          <cell r="F1995" t="str">
            <v>TOTAL SIMPLES R$</v>
          </cell>
          <cell r="G1995">
            <v>13.629999999999999</v>
          </cell>
        </row>
        <row r="1996">
          <cell r="F1996" t="str">
            <v>ENCARGOS SOCIAIS DE 117,01% R$</v>
          </cell>
          <cell r="G1996">
            <v>1.9</v>
          </cell>
        </row>
        <row r="1997">
          <cell r="F1997" t="str">
            <v>BDI R$</v>
          </cell>
          <cell r="G1997">
            <v>3.88</v>
          </cell>
        </row>
        <row r="1998">
          <cell r="F1998" t="str">
            <v>TOTAL GERAL C/ BDI R$</v>
          </cell>
          <cell r="G1998">
            <v>19.41</v>
          </cell>
        </row>
        <row r="1999">
          <cell r="F1999" t="str">
            <v>TOTAL GERAL S/ BDI R$</v>
          </cell>
          <cell r="G1999">
            <v>15.530000000000001</v>
          </cell>
        </row>
        <row r="2001">
          <cell r="A2001" t="str">
            <v>3.27.a</v>
          </cell>
          <cell r="C2001" t="str">
            <v>Até 03 circuitos s/ barramentos</v>
          </cell>
          <cell r="D2001" t="str">
            <v>un</v>
          </cell>
          <cell r="G2001">
            <v>24.73</v>
          </cell>
        </row>
        <row r="2002">
          <cell r="B2002" t="str">
            <v>COMPOSIÇÃO</v>
          </cell>
          <cell r="C2002" t="str">
            <v>Até 03 circuitos s/ barramentos</v>
          </cell>
        </row>
        <row r="2003">
          <cell r="B2003" t="str">
            <v>UNIDADE</v>
          </cell>
          <cell r="C2003" t="str">
            <v>un</v>
          </cell>
        </row>
        <row r="2004">
          <cell r="B2004" t="str">
            <v>CÓDIGO</v>
          </cell>
          <cell r="C2004" t="str">
            <v>3.27.a</v>
          </cell>
        </row>
        <row r="2005">
          <cell r="B2005" t="str">
            <v>AUTOR</v>
          </cell>
          <cell r="C2005" t="str">
            <v>HÉLIO DELGÁDO</v>
          </cell>
        </row>
        <row r="2006">
          <cell r="B2006" t="str">
            <v>ULT ATUAL</v>
          </cell>
          <cell r="C2006" t="str">
            <v>14/03/2016 (SEINFRA) E OUT/2016 (PREFEITURA)</v>
          </cell>
        </row>
        <row r="2007">
          <cell r="B2007" t="str">
            <v>TABELA</v>
          </cell>
          <cell r="C2007" t="str">
            <v>SEINFRA V024.1 (DESONERADA)/PREFEITURA DE CANINDÉ  </v>
          </cell>
        </row>
        <row r="2009">
          <cell r="B2009" t="str">
            <v>Código</v>
          </cell>
          <cell r="C2009" t="str">
            <v>Descrição</v>
          </cell>
          <cell r="D2009" t="str">
            <v>Unidade</v>
          </cell>
          <cell r="E2009" t="str">
            <v>Coeficiente</v>
          </cell>
          <cell r="F2009" t="str">
            <v>Preço</v>
          </cell>
          <cell r="G2009" t="str">
            <v>Total</v>
          </cell>
        </row>
        <row r="2010">
          <cell r="B2010" t="str">
            <v>MAO DE OBRA</v>
          </cell>
        </row>
        <row r="2011">
          <cell r="B2011" t="str">
            <v>I0042</v>
          </cell>
          <cell r="C2011" t="str">
            <v>AUXILIAR DE ELETRICISTA</v>
          </cell>
          <cell r="D2011" t="str">
            <v>H</v>
          </cell>
          <cell r="E2011">
            <v>0.12</v>
          </cell>
          <cell r="F2011">
            <v>5.6</v>
          </cell>
          <cell r="G2011">
            <v>0.67</v>
          </cell>
        </row>
        <row r="2012">
          <cell r="B2012" t="str">
            <v>I2312</v>
          </cell>
          <cell r="C2012" t="str">
            <v>ELETRICISTA</v>
          </cell>
          <cell r="D2012" t="str">
            <v>H</v>
          </cell>
          <cell r="E2012">
            <v>0.12</v>
          </cell>
          <cell r="F2012">
            <v>7.2</v>
          </cell>
          <cell r="G2012">
            <v>0.86</v>
          </cell>
        </row>
        <row r="2013">
          <cell r="B2013" t="str">
            <v>GRATIFICAÇÃO DE FUNÇÃO (ELETRICISTA MOTORISTA) DE 10% EM R$</v>
          </cell>
          <cell r="G2013">
            <v>0.08600000000000001</v>
          </cell>
        </row>
        <row r="2014">
          <cell r="B2014" t="str">
            <v>TOTAL MAO DE OBRA R$</v>
          </cell>
          <cell r="G2014">
            <v>1.62</v>
          </cell>
        </row>
        <row r="2015">
          <cell r="B2015" t="str">
            <v>MATERIAIS</v>
          </cell>
        </row>
        <row r="2016">
          <cell r="B2016" t="str">
            <v>I1753</v>
          </cell>
          <cell r="C2016" t="str">
            <v>QUADRO DISTRIBUIÇÃO EMBUTIR, C/3 DIVISÕES</v>
          </cell>
          <cell r="D2016" t="str">
            <v>UN</v>
          </cell>
          <cell r="E2016">
            <v>1</v>
          </cell>
          <cell r="F2016">
            <v>9.2</v>
          </cell>
          <cell r="G2016">
            <v>9.2</v>
          </cell>
        </row>
        <row r="2021">
          <cell r="B2021" t="str">
            <v>TOTAL MATERIAIS R$</v>
          </cell>
          <cell r="G2021">
            <v>9.2</v>
          </cell>
        </row>
        <row r="2022">
          <cell r="B2022" t="str">
            <v>EQUIPAMENTOS (CUSTO HORÁRIO)</v>
          </cell>
        </row>
        <row r="2023">
          <cell r="B2023" t="str">
            <v>COMPOSIÇÃO PMC-001</v>
          </cell>
          <cell r="C2023" t="str">
            <v>VEÍCULO COM UM CESTO AÉREO SIMPLES ISOLADO COM ALCANCE ATÉ 13 METROS E PORTA ESCADA, MONTADO SOBRE CAMINHÃO DE CARROCERIA (CHP)</v>
          </cell>
          <cell r="D2023" t="str">
            <v>CHP</v>
          </cell>
          <cell r="E2023">
            <v>0.12</v>
          </cell>
          <cell r="F2023">
            <v>100.06</v>
          </cell>
          <cell r="G2023">
            <v>12.01</v>
          </cell>
        </row>
        <row r="2024">
          <cell r="B2024" t="str">
            <v>TOTAL EQUIPAMENTOS (CUSTO HORÁRIO) R$</v>
          </cell>
          <cell r="G2024">
            <v>12.01</v>
          </cell>
        </row>
        <row r="2025">
          <cell r="B2025" t="str">
            <v>SERVIÇOS</v>
          </cell>
        </row>
        <row r="2029">
          <cell r="B2029" t="str">
            <v>TOTAL SERVIÇOS R$</v>
          </cell>
          <cell r="G2029">
            <v>0</v>
          </cell>
        </row>
        <row r="2031">
          <cell r="F2031" t="str">
            <v>TOTAL SIMPLES R$</v>
          </cell>
          <cell r="G2031">
            <v>22.83</v>
          </cell>
        </row>
        <row r="2032">
          <cell r="F2032" t="str">
            <v>ENCARGOS SOCIAIS DE 117,01% R$</v>
          </cell>
          <cell r="G2032">
            <v>1.9</v>
          </cell>
        </row>
        <row r="2033">
          <cell r="F2033" t="str">
            <v>BDI R$</v>
          </cell>
          <cell r="G2033">
            <v>6.18</v>
          </cell>
        </row>
        <row r="2034">
          <cell r="F2034" t="str">
            <v>TOTAL GERAL C/ BDI R$</v>
          </cell>
          <cell r="G2034">
            <v>30.91</v>
          </cell>
        </row>
        <row r="2035">
          <cell r="F2035" t="str">
            <v>TOTAL GERAL S/ BDI R$</v>
          </cell>
          <cell r="G2035">
            <v>24.73</v>
          </cell>
        </row>
        <row r="2037">
          <cell r="A2037" t="str">
            <v>3.27.b</v>
          </cell>
          <cell r="C2037" t="str">
            <v>Até 06 circuitos c/ barramentos</v>
          </cell>
          <cell r="D2037" t="str">
            <v>un</v>
          </cell>
          <cell r="G2037">
            <v>125.00999999999999</v>
          </cell>
        </row>
        <row r="2038">
          <cell r="B2038" t="str">
            <v>COMPOSIÇÃO</v>
          </cell>
          <cell r="C2038" t="str">
            <v>Até 06 circuitos c/ barramentos</v>
          </cell>
        </row>
        <row r="2039">
          <cell r="B2039" t="str">
            <v>UNIDADE</v>
          </cell>
          <cell r="C2039" t="str">
            <v>un</v>
          </cell>
        </row>
        <row r="2040">
          <cell r="B2040" t="str">
            <v>CÓDIGO</v>
          </cell>
          <cell r="C2040" t="str">
            <v>3.27.b</v>
          </cell>
        </row>
        <row r="2041">
          <cell r="B2041" t="str">
            <v>AUTOR</v>
          </cell>
          <cell r="C2041" t="str">
            <v>HÉLIO DELGÁDO</v>
          </cell>
        </row>
        <row r="2042">
          <cell r="B2042" t="str">
            <v>ULT ATUAL</v>
          </cell>
          <cell r="C2042" t="str">
            <v>14/03/2016 (SEINFRA) E OUT/2016 (PREFEITURA)</v>
          </cell>
        </row>
        <row r="2043">
          <cell r="B2043" t="str">
            <v>TABELA</v>
          </cell>
          <cell r="C2043" t="str">
            <v>SEINFRA V024.1 (DESONERADA)/PREFEITURA DE CANINDÉ  </v>
          </cell>
        </row>
        <row r="2045">
          <cell r="B2045" t="str">
            <v>Código</v>
          </cell>
          <cell r="C2045" t="str">
            <v>Descrição</v>
          </cell>
          <cell r="D2045" t="str">
            <v>Unidade</v>
          </cell>
          <cell r="E2045" t="str">
            <v>Coeficiente</v>
          </cell>
          <cell r="F2045" t="str">
            <v>Preço</v>
          </cell>
          <cell r="G2045" t="str">
            <v>Total</v>
          </cell>
        </row>
        <row r="2046">
          <cell r="B2046" t="str">
            <v>MAO DE OBRA</v>
          </cell>
        </row>
        <row r="2047">
          <cell r="B2047" t="str">
            <v>I0042</v>
          </cell>
          <cell r="C2047" t="str">
            <v>AUXILIAR DE ELETRICISTA</v>
          </cell>
          <cell r="D2047" t="str">
            <v>H</v>
          </cell>
          <cell r="E2047">
            <v>0.12</v>
          </cell>
          <cell r="F2047">
            <v>5.6</v>
          </cell>
          <cell r="G2047">
            <v>0.67</v>
          </cell>
        </row>
        <row r="2048">
          <cell r="B2048" t="str">
            <v>I2312</v>
          </cell>
          <cell r="C2048" t="str">
            <v>ELETRICISTA</v>
          </cell>
          <cell r="D2048" t="str">
            <v>H</v>
          </cell>
          <cell r="E2048">
            <v>0.12</v>
          </cell>
          <cell r="F2048">
            <v>7.2</v>
          </cell>
          <cell r="G2048">
            <v>0.86</v>
          </cell>
        </row>
        <row r="2049">
          <cell r="B2049" t="str">
            <v>GRATIFICAÇÃO DE FUNÇÃO (ELETRICISTA MOTORISTA) DE 10% EM R$</v>
          </cell>
          <cell r="G2049">
            <v>0.08600000000000001</v>
          </cell>
        </row>
        <row r="2050">
          <cell r="B2050" t="str">
            <v>TOTAL MAO DE OBRA R$</v>
          </cell>
          <cell r="G2050">
            <v>1.62</v>
          </cell>
        </row>
        <row r="2051">
          <cell r="B2051" t="str">
            <v>MATERIAIS</v>
          </cell>
        </row>
        <row r="2052">
          <cell r="B2052" t="str">
            <v>I1747</v>
          </cell>
          <cell r="C2052" t="str">
            <v>QUADRO DE DISTRIBUIÇÃO SOBREPOR ATÉ 6 DIVISÕES</v>
          </cell>
          <cell r="D2052" t="str">
            <v>UN</v>
          </cell>
          <cell r="E2052">
            <v>1</v>
          </cell>
          <cell r="F2052">
            <v>23.9</v>
          </cell>
          <cell r="G2052">
            <v>23.9</v>
          </cell>
        </row>
        <row r="2053">
          <cell r="B2053" t="str">
            <v>I0193</v>
          </cell>
          <cell r="C2053" t="str">
            <v>BARRAMENTO NEUTRO P/ BAIXA TENSÃO</v>
          </cell>
          <cell r="D2053" t="str">
            <v>UN</v>
          </cell>
          <cell r="E2053">
            <v>1</v>
          </cell>
          <cell r="F2053">
            <v>30.6</v>
          </cell>
          <cell r="G2053">
            <v>30.6</v>
          </cell>
        </row>
        <row r="2054">
          <cell r="B2054" t="str">
            <v>I0194</v>
          </cell>
          <cell r="C2054" t="str">
            <v>BARRAMENTO PRINCIPAL P/ BAIXA TENSÃO</v>
          </cell>
          <cell r="D2054" t="str">
            <v>UN</v>
          </cell>
          <cell r="E2054">
            <v>1</v>
          </cell>
          <cell r="F2054">
            <v>30.1</v>
          </cell>
          <cell r="G2054">
            <v>30.1</v>
          </cell>
        </row>
        <row r="2055">
          <cell r="B2055" t="str">
            <v>I0195</v>
          </cell>
          <cell r="C2055" t="str">
            <v>BARRAMENTO TERRA P/ BAIXA TENSÃO</v>
          </cell>
          <cell r="D2055" t="str">
            <v>UN</v>
          </cell>
          <cell r="E2055">
            <v>1</v>
          </cell>
          <cell r="F2055">
            <v>24.88</v>
          </cell>
          <cell r="G2055">
            <v>24.88</v>
          </cell>
        </row>
        <row r="2057">
          <cell r="B2057" t="str">
            <v>TOTAL MATERIAIS R$</v>
          </cell>
          <cell r="G2057">
            <v>109.48</v>
          </cell>
        </row>
        <row r="2058">
          <cell r="B2058" t="str">
            <v>EQUIPAMENTOS (CUSTO HORÁRIO)</v>
          </cell>
        </row>
        <row r="2059">
          <cell r="B2059" t="str">
            <v>COMPOSIÇÃO PMC-001</v>
          </cell>
          <cell r="C2059" t="str">
            <v>VEÍCULO COM UM CESTO AÉREO SIMPLES ISOLADO COM ALCANCE ATÉ 13 METROS E PORTA ESCADA, MONTADO SOBRE CAMINHÃO DE CARROCERIA (CHP)</v>
          </cell>
          <cell r="D2059" t="str">
            <v>CHP</v>
          </cell>
          <cell r="E2059">
            <v>0.12</v>
          </cell>
          <cell r="F2059">
            <v>100.06</v>
          </cell>
          <cell r="G2059">
            <v>12.01</v>
          </cell>
        </row>
        <row r="2060">
          <cell r="B2060" t="str">
            <v>TOTAL EQUIPAMENTOS (CUSTO HORÁRIO) R$</v>
          </cell>
          <cell r="G2060">
            <v>12.01</v>
          </cell>
        </row>
        <row r="2061">
          <cell r="B2061" t="str">
            <v>SERVIÇOS</v>
          </cell>
        </row>
        <row r="2065">
          <cell r="B2065" t="str">
            <v>TOTAL SERVIÇOS R$</v>
          </cell>
          <cell r="G2065">
            <v>0</v>
          </cell>
        </row>
        <row r="2067">
          <cell r="F2067" t="str">
            <v>TOTAL SIMPLES R$</v>
          </cell>
          <cell r="G2067">
            <v>123.11000000000001</v>
          </cell>
        </row>
        <row r="2068">
          <cell r="F2068" t="str">
            <v>ENCARGOS SOCIAIS DE 117,01% R$</v>
          </cell>
          <cell r="G2068">
            <v>1.9</v>
          </cell>
        </row>
        <row r="2069">
          <cell r="F2069" t="str">
            <v>BDI R$</v>
          </cell>
          <cell r="G2069">
            <v>31.25</v>
          </cell>
        </row>
        <row r="2070">
          <cell r="F2070" t="str">
            <v>TOTAL GERAL C/ BDI R$</v>
          </cell>
          <cell r="G2070">
            <v>156.26</v>
          </cell>
        </row>
        <row r="2071">
          <cell r="F2071" t="str">
            <v>TOTAL GERAL S/ BDI R$</v>
          </cell>
          <cell r="G2071">
            <v>125.00999999999999</v>
          </cell>
        </row>
        <row r="2073">
          <cell r="A2073" t="str">
            <v>3.28.a</v>
          </cell>
          <cell r="C2073" t="str">
            <v>40 x 40 x 40cm, tampa simples</v>
          </cell>
          <cell r="D2073" t="str">
            <v>un</v>
          </cell>
          <cell r="G2073">
            <v>108.65</v>
          </cell>
        </row>
        <row r="2074">
          <cell r="B2074" t="str">
            <v>COMPOSIÇÃO</v>
          </cell>
          <cell r="C2074" t="str">
            <v>40 x 40 x 40cm, tampa simples</v>
          </cell>
        </row>
        <row r="2075">
          <cell r="B2075" t="str">
            <v>UNIDADE</v>
          </cell>
          <cell r="C2075" t="str">
            <v>un</v>
          </cell>
        </row>
        <row r="2076">
          <cell r="B2076" t="str">
            <v>CÓDIGO</v>
          </cell>
          <cell r="C2076" t="str">
            <v>3.28.a</v>
          </cell>
        </row>
        <row r="2077">
          <cell r="B2077" t="str">
            <v>AUTOR</v>
          </cell>
          <cell r="C2077" t="str">
            <v>HÉLIO DELGÁDO</v>
          </cell>
        </row>
        <row r="2078">
          <cell r="B2078" t="str">
            <v>ULT ATUAL</v>
          </cell>
          <cell r="C2078" t="str">
            <v>14/03/2016 (SEINFRA) E OUT/2016 (PREFEITURA)</v>
          </cell>
        </row>
        <row r="2079">
          <cell r="B2079" t="str">
            <v>TABELA</v>
          </cell>
          <cell r="C2079" t="str">
            <v>SEINFRA V024.1 (DESONERADA)/PREFEITURA DE CANINDÉ  </v>
          </cell>
        </row>
        <row r="2081">
          <cell r="B2081" t="str">
            <v>Código</v>
          </cell>
          <cell r="C2081" t="str">
            <v>Descrição</v>
          </cell>
          <cell r="D2081" t="str">
            <v>Unidade</v>
          </cell>
          <cell r="E2081" t="str">
            <v>Coeficiente</v>
          </cell>
          <cell r="F2081" t="str">
            <v>Preço</v>
          </cell>
          <cell r="G2081" t="str">
            <v>Total</v>
          </cell>
        </row>
        <row r="2082">
          <cell r="B2082" t="str">
            <v>MAO DE OBRA</v>
          </cell>
        </row>
        <row r="2083">
          <cell r="B2083" t="str">
            <v>I0042</v>
          </cell>
          <cell r="C2083" t="str">
            <v>AUXILIAR DE ELETRICISTA</v>
          </cell>
          <cell r="D2083" t="str">
            <v>H</v>
          </cell>
          <cell r="E2083">
            <v>0.33</v>
          </cell>
          <cell r="F2083">
            <v>5.6</v>
          </cell>
          <cell r="G2083">
            <v>1.85</v>
          </cell>
        </row>
        <row r="2084">
          <cell r="B2084" t="str">
            <v>I2312</v>
          </cell>
          <cell r="C2084" t="str">
            <v>ELETRICISTA</v>
          </cell>
          <cell r="D2084" t="str">
            <v>H</v>
          </cell>
          <cell r="E2084">
            <v>0.33</v>
          </cell>
          <cell r="F2084">
            <v>7.2</v>
          </cell>
          <cell r="G2084">
            <v>2.38</v>
          </cell>
        </row>
        <row r="2085">
          <cell r="B2085" t="str">
            <v>GRATIFICAÇÃO DE FUNÇÃO (ELETRICISTA MOTORISTA) DE 10% EM R$</v>
          </cell>
          <cell r="G2085">
            <v>0.238</v>
          </cell>
        </row>
        <row r="2086">
          <cell r="B2086" t="str">
            <v>TOTAL MAO DE OBRA R$</v>
          </cell>
          <cell r="G2086">
            <v>4.47</v>
          </cell>
        </row>
        <row r="2087">
          <cell r="B2087" t="str">
            <v>MATERIAIS</v>
          </cell>
        </row>
        <row r="2088">
          <cell r="B2088" t="str">
            <v>INSUMO PMC-0018</v>
          </cell>
          <cell r="C2088" t="str">
            <v>CX PSG CONC 400X400X400MM     </v>
          </cell>
          <cell r="D2088" t="str">
            <v>UN</v>
          </cell>
          <cell r="E2088">
            <v>1</v>
          </cell>
          <cell r="F2088">
            <v>65.93</v>
          </cell>
          <cell r="G2088">
            <v>65.93</v>
          </cell>
        </row>
        <row r="2090">
          <cell r="B2090" t="str">
            <v>TOTAL MATERIAIS R$</v>
          </cell>
          <cell r="G2090">
            <v>65.93</v>
          </cell>
        </row>
        <row r="2091">
          <cell r="B2091" t="str">
            <v>EQUIPAMENTOS (CUSTO HORÁRIO)</v>
          </cell>
        </row>
        <row r="2092">
          <cell r="B2092" t="str">
            <v>COMPOSIÇÃO PMC-001</v>
          </cell>
          <cell r="C2092" t="str">
            <v>VEÍCULO COM UM CESTO AÉREO SIMPLES ISOLADO COM ALCANCE ATÉ 13 METROS E PORTA ESCADA, MONTADO SOBRE CAMINHÃO DE CARROCERIA (CHP)</v>
          </cell>
          <cell r="D2092" t="str">
            <v>CHP</v>
          </cell>
          <cell r="E2092">
            <v>0.33</v>
          </cell>
          <cell r="F2092">
            <v>100.06</v>
          </cell>
          <cell r="G2092">
            <v>33.02</v>
          </cell>
        </row>
        <row r="2093">
          <cell r="B2093" t="str">
            <v>TOTAL EQUIPAMENTOS (CUSTO HORÁRIO) R$</v>
          </cell>
          <cell r="G2093">
            <v>33.02</v>
          </cell>
        </row>
        <row r="2094">
          <cell r="B2094" t="str">
            <v>SERVIÇOS</v>
          </cell>
        </row>
        <row r="2098">
          <cell r="B2098" t="str">
            <v>TOTAL SERVIÇOS R$</v>
          </cell>
          <cell r="G2098">
            <v>0</v>
          </cell>
        </row>
        <row r="2100">
          <cell r="F2100" t="str">
            <v>TOTAL SIMPLES R$</v>
          </cell>
          <cell r="G2100">
            <v>103.42000000000002</v>
          </cell>
        </row>
        <row r="2101">
          <cell r="F2101" t="str">
            <v>ENCARGOS SOCIAIS DE 117,01% R$</v>
          </cell>
          <cell r="G2101">
            <v>5.23</v>
          </cell>
        </row>
        <row r="2102">
          <cell r="F2102" t="str">
            <v>BDI R$</v>
          </cell>
          <cell r="G2102">
            <v>27.16</v>
          </cell>
        </row>
        <row r="2103">
          <cell r="F2103" t="str">
            <v>TOTAL GERAL C/ BDI R$</v>
          </cell>
          <cell r="G2103">
            <v>135.81</v>
          </cell>
        </row>
        <row r="2104">
          <cell r="F2104" t="str">
            <v>TOTAL GERAL S/ BDI R$</v>
          </cell>
          <cell r="G2104">
            <v>108.65</v>
          </cell>
        </row>
        <row r="2106">
          <cell r="A2106" t="str">
            <v>3.28.b</v>
          </cell>
          <cell r="C2106" t="str">
            <v>60 x 60 x 60cm, tampa simples</v>
          </cell>
          <cell r="D2106" t="str">
            <v>un</v>
          </cell>
          <cell r="G2106">
            <v>182.53</v>
          </cell>
        </row>
        <row r="2107">
          <cell r="B2107" t="str">
            <v>COMPOSIÇÃO</v>
          </cell>
          <cell r="C2107" t="str">
            <v>60 x 60 x 60cm, tampa simples</v>
          </cell>
        </row>
        <row r="2108">
          <cell r="B2108" t="str">
            <v>UNIDADE</v>
          </cell>
          <cell r="C2108" t="str">
            <v>un</v>
          </cell>
        </row>
        <row r="2109">
          <cell r="B2109" t="str">
            <v>CÓDIGO</v>
          </cell>
          <cell r="C2109" t="str">
            <v>3.28.b</v>
          </cell>
        </row>
        <row r="2110">
          <cell r="B2110" t="str">
            <v>AUTOR</v>
          </cell>
          <cell r="C2110" t="str">
            <v>HÉLIO DELGÁDO</v>
          </cell>
        </row>
        <row r="2111">
          <cell r="B2111" t="str">
            <v>ULT ATUAL</v>
          </cell>
          <cell r="C2111" t="str">
            <v>14/03/2016 (SEINFRA) E OUT/2016 (PREFEITURA)</v>
          </cell>
        </row>
        <row r="2112">
          <cell r="B2112" t="str">
            <v>TABELA</v>
          </cell>
          <cell r="C2112" t="str">
            <v>SEINFRA V024.1 (DESONERADA)/PREFEITURA DE CANINDÉ  </v>
          </cell>
        </row>
        <row r="2114">
          <cell r="B2114" t="str">
            <v>Código</v>
          </cell>
          <cell r="C2114" t="str">
            <v>Descrição</v>
          </cell>
          <cell r="D2114" t="str">
            <v>Unidade</v>
          </cell>
          <cell r="E2114" t="str">
            <v>Coeficiente</v>
          </cell>
          <cell r="F2114" t="str">
            <v>Preço</v>
          </cell>
          <cell r="G2114" t="str">
            <v>Total</v>
          </cell>
        </row>
        <row r="2115">
          <cell r="B2115" t="str">
            <v>MAO DE OBRA</v>
          </cell>
        </row>
        <row r="2116">
          <cell r="B2116" t="str">
            <v>I0042</v>
          </cell>
          <cell r="C2116" t="str">
            <v>AUXILIAR DE ELETRICISTA</v>
          </cell>
          <cell r="D2116" t="str">
            <v>H</v>
          </cell>
          <cell r="E2116">
            <v>0.42</v>
          </cell>
          <cell r="F2116">
            <v>5.6</v>
          </cell>
          <cell r="G2116">
            <v>2.35</v>
          </cell>
        </row>
        <row r="2117">
          <cell r="B2117" t="str">
            <v>I2312</v>
          </cell>
          <cell r="C2117" t="str">
            <v>ELETRICISTA</v>
          </cell>
          <cell r="D2117" t="str">
            <v>H</v>
          </cell>
          <cell r="E2117">
            <v>0.42</v>
          </cell>
          <cell r="F2117">
            <v>7.2</v>
          </cell>
          <cell r="G2117">
            <v>3.02</v>
          </cell>
        </row>
        <row r="2118">
          <cell r="B2118" t="str">
            <v>GRATIFICAÇÃO DE FUNÇÃO (ELETRICISTA MOTORISTA) DE 10% EM R$</v>
          </cell>
          <cell r="G2118">
            <v>0.30200000000000005</v>
          </cell>
        </row>
        <row r="2119">
          <cell r="B2119" t="str">
            <v>TOTAL MAO DE OBRA R$</v>
          </cell>
          <cell r="G2119">
            <v>5.67</v>
          </cell>
        </row>
        <row r="2120">
          <cell r="B2120" t="str">
            <v>MATERIAIS</v>
          </cell>
        </row>
        <row r="2121">
          <cell r="B2121" t="str">
            <v>INSUMO PMC-0019</v>
          </cell>
          <cell r="C2121" t="str">
            <v>CX PSG CONC 600X600X600MM     </v>
          </cell>
          <cell r="D2121" t="str">
            <v>UN</v>
          </cell>
          <cell r="E2121">
            <v>1</v>
          </cell>
          <cell r="F2121">
            <v>128.2</v>
          </cell>
          <cell r="G2121">
            <v>128.2</v>
          </cell>
        </row>
        <row r="2123">
          <cell r="B2123" t="str">
            <v>TOTAL MATERIAIS R$</v>
          </cell>
          <cell r="G2123">
            <v>128.2</v>
          </cell>
        </row>
        <row r="2124">
          <cell r="B2124" t="str">
            <v>EQUIPAMENTOS (CUSTO HORÁRIO)</v>
          </cell>
        </row>
        <row r="2125">
          <cell r="B2125" t="str">
            <v>COMPOSIÇÃO PMC-001</v>
          </cell>
          <cell r="C2125" t="str">
            <v>VEÍCULO COM UM CESTO AÉREO SIMPLES ISOLADO COM ALCANCE ATÉ 13 METROS E PORTA ESCADA, MONTADO SOBRE CAMINHÃO DE CARROCERIA (CHP)</v>
          </cell>
          <cell r="D2125" t="str">
            <v>CHP</v>
          </cell>
          <cell r="E2125">
            <v>0.42</v>
          </cell>
          <cell r="F2125">
            <v>100.06</v>
          </cell>
          <cell r="G2125">
            <v>42.03</v>
          </cell>
        </row>
        <row r="2126">
          <cell r="B2126" t="str">
            <v>TOTAL EQUIPAMENTOS (CUSTO HORÁRIO) R$</v>
          </cell>
          <cell r="G2126">
            <v>42.03</v>
          </cell>
        </row>
        <row r="2127">
          <cell r="B2127" t="str">
            <v>SERVIÇOS</v>
          </cell>
        </row>
        <row r="2131">
          <cell r="B2131" t="str">
            <v>TOTAL SERVIÇOS R$</v>
          </cell>
          <cell r="G2131">
            <v>0</v>
          </cell>
        </row>
        <row r="2133">
          <cell r="F2133" t="str">
            <v>TOTAL SIMPLES R$</v>
          </cell>
          <cell r="G2133">
            <v>175.89999999999998</v>
          </cell>
        </row>
        <row r="2134">
          <cell r="F2134" t="str">
            <v>ENCARGOS SOCIAIS DE 117,01% R$</v>
          </cell>
          <cell r="G2134">
            <v>6.63</v>
          </cell>
        </row>
        <row r="2135">
          <cell r="F2135" t="str">
            <v>BDI R$</v>
          </cell>
          <cell r="G2135">
            <v>45.63</v>
          </cell>
        </row>
        <row r="2136">
          <cell r="F2136" t="str">
            <v>TOTAL GERAL C/ BDI R$</v>
          </cell>
          <cell r="G2136">
            <v>228.16</v>
          </cell>
        </row>
        <row r="2137">
          <cell r="F2137" t="str">
            <v>TOTAL GERAL S/ BDI R$</v>
          </cell>
          <cell r="G2137">
            <v>182.53</v>
          </cell>
        </row>
        <row r="2139">
          <cell r="A2139" t="str">
            <v>3.29.a</v>
          </cell>
          <cell r="C2139" t="str">
            <v>2"</v>
          </cell>
          <cell r="D2139" t="str">
            <v>m</v>
          </cell>
          <cell r="G2139">
            <v>9.66</v>
          </cell>
        </row>
        <row r="2140">
          <cell r="B2140" t="str">
            <v>COMPOSIÇÃO</v>
          </cell>
          <cell r="C2140" t="str">
            <v>2"</v>
          </cell>
        </row>
        <row r="2141">
          <cell r="B2141" t="str">
            <v>UNIDADE</v>
          </cell>
          <cell r="C2141" t="str">
            <v>m</v>
          </cell>
        </row>
        <row r="2142">
          <cell r="B2142" t="str">
            <v>CÓDIGO</v>
          </cell>
          <cell r="C2142" t="str">
            <v>3.29.a</v>
          </cell>
        </row>
        <row r="2143">
          <cell r="B2143" t="str">
            <v>AUTOR</v>
          </cell>
          <cell r="C2143" t="str">
            <v>HÉLIO DELGÁDO</v>
          </cell>
        </row>
        <row r="2144">
          <cell r="B2144" t="str">
            <v>ULT ATUAL</v>
          </cell>
          <cell r="C2144" t="str">
            <v>14/03/2016 (SEINFRA) E OUT/2016 (PREFEITURA)</v>
          </cell>
        </row>
        <row r="2145">
          <cell r="B2145" t="str">
            <v>TABELA</v>
          </cell>
          <cell r="C2145" t="str">
            <v>SEINFRA V024.1 (DESONERADA)/PREFEITURA DE CANINDÉ  </v>
          </cell>
        </row>
        <row r="2147">
          <cell r="B2147" t="str">
            <v>Código</v>
          </cell>
          <cell r="C2147" t="str">
            <v>Descrição</v>
          </cell>
          <cell r="D2147" t="str">
            <v>Unidade</v>
          </cell>
          <cell r="E2147" t="str">
            <v>Coeficiente</v>
          </cell>
          <cell r="F2147" t="str">
            <v>Preço</v>
          </cell>
          <cell r="G2147" t="str">
            <v>Total</v>
          </cell>
        </row>
        <row r="2148">
          <cell r="B2148" t="str">
            <v>MAO DE OBRA</v>
          </cell>
        </row>
        <row r="2149">
          <cell r="B2149" t="str">
            <v>I0042</v>
          </cell>
          <cell r="C2149" t="str">
            <v>AUXILIAR DE ELETRICISTA</v>
          </cell>
          <cell r="D2149" t="str">
            <v>H</v>
          </cell>
          <cell r="E2149">
            <v>0.03</v>
          </cell>
          <cell r="F2149">
            <v>5.6</v>
          </cell>
          <cell r="G2149">
            <v>0.17</v>
          </cell>
        </row>
        <row r="2150">
          <cell r="B2150" t="str">
            <v>I2312</v>
          </cell>
          <cell r="C2150" t="str">
            <v>ELETRICISTA</v>
          </cell>
          <cell r="D2150" t="str">
            <v>H</v>
          </cell>
          <cell r="E2150">
            <v>0.03</v>
          </cell>
          <cell r="F2150">
            <v>7.2</v>
          </cell>
          <cell r="G2150">
            <v>0.22</v>
          </cell>
        </row>
        <row r="2151">
          <cell r="B2151" t="str">
            <v>GRATIFICAÇÃO DE FUNÇÃO (ELETRICISTA MOTORISTA) DE 10% EM R$</v>
          </cell>
          <cell r="G2151">
            <v>0.022000000000000002</v>
          </cell>
        </row>
        <row r="2152">
          <cell r="B2152" t="str">
            <v>TOTAL MAO DE OBRA R$</v>
          </cell>
          <cell r="G2152">
            <v>0.41</v>
          </cell>
        </row>
        <row r="2153">
          <cell r="B2153" t="str">
            <v>MATERIAIS</v>
          </cell>
        </row>
        <row r="2154">
          <cell r="B2154" t="str">
            <v>I6688</v>
          </cell>
          <cell r="C2154" t="str">
            <v>DUTO FLEXIVEL EM PEAD - D=63mm (2"), C/CONEXÕES</v>
          </cell>
          <cell r="D2154" t="str">
            <v>MT</v>
          </cell>
          <cell r="E2154">
            <v>1</v>
          </cell>
          <cell r="F2154">
            <v>5.77</v>
          </cell>
          <cell r="G2154">
            <v>5.77</v>
          </cell>
        </row>
        <row r="2156">
          <cell r="B2156" t="str">
            <v>TOTAL MATERIAIS R$</v>
          </cell>
          <cell r="G2156">
            <v>5.77</v>
          </cell>
        </row>
        <row r="2157">
          <cell r="B2157" t="str">
            <v>EQUIPAMENTOS (CUSTO HORÁRIO)</v>
          </cell>
        </row>
        <row r="2158">
          <cell r="B2158" t="str">
            <v>COMPOSIÇÃO PMC-001</v>
          </cell>
          <cell r="C2158" t="str">
            <v>VEÍCULO COM UM CESTO AÉREO SIMPLES ISOLADO COM ALCANCE ATÉ 13 METROS E PORTA ESCADA, MONTADO SOBRE CAMINHÃO DE CARROCERIA (CHP)</v>
          </cell>
          <cell r="D2158" t="str">
            <v>CHP</v>
          </cell>
          <cell r="E2158">
            <v>0.03</v>
          </cell>
          <cell r="F2158">
            <v>100.06</v>
          </cell>
          <cell r="G2158">
            <v>3</v>
          </cell>
        </row>
        <row r="2159">
          <cell r="B2159" t="str">
            <v>TOTAL EQUIPAMENTOS (CUSTO HORÁRIO) R$</v>
          </cell>
          <cell r="G2159">
            <v>3</v>
          </cell>
        </row>
        <row r="2160">
          <cell r="B2160" t="str">
            <v>SERVIÇOS</v>
          </cell>
        </row>
        <row r="2164">
          <cell r="B2164" t="str">
            <v>TOTAL SERVIÇOS R$</v>
          </cell>
          <cell r="G2164">
            <v>0</v>
          </cell>
        </row>
        <row r="2166">
          <cell r="F2166" t="str">
            <v>TOTAL SIMPLES R$</v>
          </cell>
          <cell r="G2166">
            <v>9.18</v>
          </cell>
        </row>
        <row r="2167">
          <cell r="F2167" t="str">
            <v>ENCARGOS SOCIAIS DE 117,01% R$</v>
          </cell>
          <cell r="G2167">
            <v>0.48</v>
          </cell>
        </row>
        <row r="2168">
          <cell r="F2168" t="str">
            <v>BDI R$</v>
          </cell>
          <cell r="G2168">
            <v>2.42</v>
          </cell>
        </row>
        <row r="2169">
          <cell r="F2169" t="str">
            <v>TOTAL GERAL C/ BDI R$</v>
          </cell>
          <cell r="G2169">
            <v>12.08</v>
          </cell>
        </row>
        <row r="2170">
          <cell r="F2170" t="str">
            <v>TOTAL GERAL S/ BDI R$</v>
          </cell>
          <cell r="G2170">
            <v>9.66</v>
          </cell>
        </row>
        <row r="2172">
          <cell r="A2172" t="str">
            <v>3.29.b</v>
          </cell>
          <cell r="C2172" t="str">
            <v>4"</v>
          </cell>
          <cell r="D2172" t="str">
            <v>m</v>
          </cell>
          <cell r="G2172">
            <v>14.889999999999999</v>
          </cell>
        </row>
        <row r="2173">
          <cell r="B2173" t="str">
            <v>COMPOSIÇÃO</v>
          </cell>
          <cell r="C2173" t="str">
            <v>4"</v>
          </cell>
        </row>
        <row r="2174">
          <cell r="B2174" t="str">
            <v>UNIDADE</v>
          </cell>
          <cell r="C2174" t="str">
            <v>m</v>
          </cell>
        </row>
        <row r="2175">
          <cell r="B2175" t="str">
            <v>CÓDIGO</v>
          </cell>
          <cell r="C2175" t="str">
            <v>3.29.b</v>
          </cell>
        </row>
        <row r="2176">
          <cell r="B2176" t="str">
            <v>AUTOR</v>
          </cell>
          <cell r="C2176" t="str">
            <v>HÉLIO DELGÁDO</v>
          </cell>
        </row>
        <row r="2177">
          <cell r="B2177" t="str">
            <v>ULT ATUAL</v>
          </cell>
          <cell r="C2177" t="str">
            <v>14/03/2016 (SEINFRA) E OUT/2016 (PREFEITURA)</v>
          </cell>
        </row>
        <row r="2178">
          <cell r="B2178" t="str">
            <v>TABELA</v>
          </cell>
          <cell r="C2178" t="str">
            <v>SEINFRA V024.1 (DESONERADA)/PREFEITURA DE CANINDÉ  </v>
          </cell>
        </row>
        <row r="2180">
          <cell r="B2180" t="str">
            <v>Código</v>
          </cell>
          <cell r="C2180" t="str">
            <v>Descrição</v>
          </cell>
          <cell r="D2180" t="str">
            <v>Unidade</v>
          </cell>
          <cell r="E2180" t="str">
            <v>Coeficiente</v>
          </cell>
          <cell r="F2180" t="str">
            <v>Preço</v>
          </cell>
          <cell r="G2180" t="str">
            <v>Total</v>
          </cell>
        </row>
        <row r="2181">
          <cell r="B2181" t="str">
            <v>MAO DE OBRA</v>
          </cell>
        </row>
        <row r="2182">
          <cell r="B2182" t="str">
            <v>I0042</v>
          </cell>
          <cell r="C2182" t="str">
            <v>AUXILIAR DE ELETRICISTA</v>
          </cell>
          <cell r="D2182" t="str">
            <v>H</v>
          </cell>
          <cell r="E2182">
            <v>0.03</v>
          </cell>
          <cell r="F2182">
            <v>5.6</v>
          </cell>
          <cell r="G2182">
            <v>0.17</v>
          </cell>
        </row>
        <row r="2183">
          <cell r="B2183" t="str">
            <v>I2312</v>
          </cell>
          <cell r="C2183" t="str">
            <v>ELETRICISTA</v>
          </cell>
          <cell r="D2183" t="str">
            <v>H</v>
          </cell>
          <cell r="E2183">
            <v>0.03</v>
          </cell>
          <cell r="F2183">
            <v>7.2</v>
          </cell>
          <cell r="G2183">
            <v>0.22</v>
          </cell>
        </row>
        <row r="2184">
          <cell r="B2184" t="str">
            <v>GRATIFICAÇÃO DE FUNÇÃO (ELETRICISTA MOTORISTA) DE 10% EM R$</v>
          </cell>
          <cell r="G2184">
            <v>0.022000000000000002</v>
          </cell>
        </row>
        <row r="2185">
          <cell r="B2185" t="str">
            <v>TOTAL MAO DE OBRA R$</v>
          </cell>
          <cell r="G2185">
            <v>0.41</v>
          </cell>
        </row>
        <row r="2186">
          <cell r="B2186" t="str">
            <v>MATERIAIS</v>
          </cell>
        </row>
        <row r="2187">
          <cell r="B2187" t="str">
            <v>I6690</v>
          </cell>
          <cell r="C2187" t="str">
            <v>DUTO FLEXIVEL EM PEAD - D=110mm (4"), C/CONEXÕES</v>
          </cell>
          <cell r="D2187" t="str">
            <v>MT</v>
          </cell>
          <cell r="E2187">
            <v>1</v>
          </cell>
          <cell r="F2187">
            <v>11</v>
          </cell>
          <cell r="G2187">
            <v>11</v>
          </cell>
        </row>
        <row r="2189">
          <cell r="B2189" t="str">
            <v>TOTAL MATERIAIS R$</v>
          </cell>
          <cell r="G2189">
            <v>11</v>
          </cell>
        </row>
        <row r="2190">
          <cell r="B2190" t="str">
            <v>EQUIPAMENTOS (CUSTO HORÁRIO)</v>
          </cell>
        </row>
        <row r="2191">
          <cell r="B2191" t="str">
            <v>COMPOSIÇÃO PMC-001</v>
          </cell>
          <cell r="C2191" t="str">
            <v>VEÍCULO COM UM CESTO AÉREO SIMPLES ISOLADO COM ALCANCE ATÉ 13 METROS E PORTA ESCADA, MONTADO SOBRE CAMINHÃO DE CARROCERIA (CHP)</v>
          </cell>
          <cell r="D2191" t="str">
            <v>CHP</v>
          </cell>
          <cell r="E2191">
            <v>0.03</v>
          </cell>
          <cell r="F2191">
            <v>100.06</v>
          </cell>
          <cell r="G2191">
            <v>3</v>
          </cell>
        </row>
        <row r="2192">
          <cell r="B2192" t="str">
            <v>TOTAL EQUIPAMENTOS (CUSTO HORÁRIO) R$</v>
          </cell>
          <cell r="G2192">
            <v>3</v>
          </cell>
        </row>
        <row r="2193">
          <cell r="B2193" t="str">
            <v>SERVIÇOS</v>
          </cell>
        </row>
        <row r="2197">
          <cell r="B2197" t="str">
            <v>TOTAL SERVIÇOS R$</v>
          </cell>
          <cell r="G2197">
            <v>0</v>
          </cell>
        </row>
        <row r="2199">
          <cell r="F2199" t="str">
            <v>TOTAL SIMPLES R$</v>
          </cell>
          <cell r="G2199">
            <v>14.41</v>
          </cell>
        </row>
        <row r="2200">
          <cell r="F2200" t="str">
            <v>ENCARGOS SOCIAIS DE 117,01% R$</v>
          </cell>
          <cell r="G2200">
            <v>0.48</v>
          </cell>
        </row>
        <row r="2201">
          <cell r="F2201" t="str">
            <v>BDI R$</v>
          </cell>
          <cell r="G2201">
            <v>3.72</v>
          </cell>
        </row>
        <row r="2202">
          <cell r="F2202" t="str">
            <v>TOTAL GERAL C/ BDI R$</v>
          </cell>
          <cell r="G2202">
            <v>18.61</v>
          </cell>
        </row>
        <row r="2203">
          <cell r="F2203" t="str">
            <v>TOTAL GERAL S/ BDI R$</v>
          </cell>
          <cell r="G2203">
            <v>14.889999999999999</v>
          </cell>
        </row>
        <row r="2205">
          <cell r="A2205" t="str">
            <v>3.30.a</v>
          </cell>
          <cell r="C2205" t="str">
            <v>2"</v>
          </cell>
          <cell r="D2205" t="str">
            <v>m</v>
          </cell>
          <cell r="G2205">
            <v>37.04</v>
          </cell>
        </row>
        <row r="2206">
          <cell r="B2206" t="str">
            <v>COMPOSIÇÃO</v>
          </cell>
          <cell r="C2206" t="str">
            <v>2"</v>
          </cell>
        </row>
        <row r="2207">
          <cell r="B2207" t="str">
            <v>UNIDADE</v>
          </cell>
          <cell r="C2207" t="str">
            <v>m</v>
          </cell>
        </row>
        <row r="2208">
          <cell r="B2208" t="str">
            <v>CÓDIGO</v>
          </cell>
          <cell r="C2208" t="str">
            <v>3.30.a</v>
          </cell>
        </row>
        <row r="2209">
          <cell r="B2209" t="str">
            <v>AUTOR</v>
          </cell>
          <cell r="C2209" t="str">
            <v>HÉLIO DELGÁDO</v>
          </cell>
        </row>
        <row r="2210">
          <cell r="B2210" t="str">
            <v>ULT ATUAL</v>
          </cell>
          <cell r="C2210" t="str">
            <v>14/03/2016 (SEINFRA) E OUT/2016 (PREFEITURA)</v>
          </cell>
        </row>
        <row r="2211">
          <cell r="B2211" t="str">
            <v>TABELA</v>
          </cell>
          <cell r="C2211" t="str">
            <v>SEINFRA V024.1 (DESONERADA)/PREFEITURA DE CANINDÉ  </v>
          </cell>
        </row>
        <row r="2213">
          <cell r="B2213" t="str">
            <v>Código</v>
          </cell>
          <cell r="C2213" t="str">
            <v>Descrição</v>
          </cell>
          <cell r="D2213" t="str">
            <v>Unidade</v>
          </cell>
          <cell r="E2213" t="str">
            <v>Coeficiente</v>
          </cell>
          <cell r="F2213" t="str">
            <v>Preço</v>
          </cell>
          <cell r="G2213" t="str">
            <v>Total</v>
          </cell>
        </row>
        <row r="2214">
          <cell r="B2214" t="str">
            <v>MAO DE OBRA</v>
          </cell>
        </row>
        <row r="2215">
          <cell r="B2215" t="str">
            <v>I0042</v>
          </cell>
          <cell r="C2215" t="str">
            <v>AUXILIAR DE ELETRICISTA</v>
          </cell>
          <cell r="D2215" t="str">
            <v>H</v>
          </cell>
          <cell r="E2215">
            <v>0.13</v>
          </cell>
          <cell r="F2215">
            <v>5.6</v>
          </cell>
          <cell r="G2215">
            <v>0.73</v>
          </cell>
        </row>
        <row r="2216">
          <cell r="B2216" t="str">
            <v>I2312</v>
          </cell>
          <cell r="C2216" t="str">
            <v>ELETRICISTA</v>
          </cell>
          <cell r="D2216" t="str">
            <v>H</v>
          </cell>
          <cell r="E2216">
            <v>0.13</v>
          </cell>
          <cell r="F2216">
            <v>7.2</v>
          </cell>
          <cell r="G2216">
            <v>0.94</v>
          </cell>
        </row>
        <row r="2217">
          <cell r="B2217" t="str">
            <v>GRATIFICAÇÃO DE FUNÇÃO (ELETRICISTA MOTORISTA) DE 10% EM R$</v>
          </cell>
          <cell r="G2217">
            <v>0.094</v>
          </cell>
        </row>
        <row r="2218">
          <cell r="B2218" t="str">
            <v>TOTAL MAO DE OBRA R$</v>
          </cell>
          <cell r="G2218">
            <v>1.76</v>
          </cell>
        </row>
        <row r="2219">
          <cell r="B2219" t="str">
            <v>MATERIAIS</v>
          </cell>
        </row>
        <row r="2220">
          <cell r="B2220">
            <v>21134</v>
          </cell>
          <cell r="C2220" t="str">
            <v>ELETRODUTO FERRO GALV OU ZINCADO ELETROLIT SEMI-PESADO PAREDE 1,20MM - 2" NBR 13057</v>
          </cell>
          <cell r="D2220" t="str">
            <v>M</v>
          </cell>
          <cell r="E2220">
            <v>1</v>
          </cell>
          <cell r="F2220">
            <v>20.21</v>
          </cell>
          <cell r="G2220">
            <v>20.21</v>
          </cell>
        </row>
        <row r="2222">
          <cell r="B2222" t="str">
            <v>TOTAL MATERIAIS R$</v>
          </cell>
          <cell r="G2222">
            <v>20.21</v>
          </cell>
        </row>
        <row r="2223">
          <cell r="B2223" t="str">
            <v>EQUIPAMENTOS (CUSTO HORÁRIO)</v>
          </cell>
        </row>
        <row r="2224">
          <cell r="B2224" t="str">
            <v>COMPOSIÇÃO PMC-001</v>
          </cell>
          <cell r="C2224" t="str">
            <v>VEÍCULO COM UM CESTO AÉREO SIMPLES ISOLADO COM ALCANCE ATÉ 13 METROS E PORTA ESCADA, MONTADO SOBRE CAMINHÃO DE CARROCERIA (CHP)</v>
          </cell>
          <cell r="D2224" t="str">
            <v>CHP</v>
          </cell>
          <cell r="E2224">
            <v>0.13</v>
          </cell>
          <cell r="F2224">
            <v>100.06</v>
          </cell>
          <cell r="G2224">
            <v>13.01</v>
          </cell>
        </row>
        <row r="2225">
          <cell r="B2225" t="str">
            <v>TOTAL EQUIPAMENTOS (CUSTO HORÁRIO) R$</v>
          </cell>
          <cell r="G2225">
            <v>13.01</v>
          </cell>
        </row>
        <row r="2226">
          <cell r="B2226" t="str">
            <v>SERVIÇOS</v>
          </cell>
        </row>
        <row r="2230">
          <cell r="B2230" t="str">
            <v>TOTAL SERVIÇOS R$</v>
          </cell>
          <cell r="G2230">
            <v>0</v>
          </cell>
        </row>
        <row r="2232">
          <cell r="F2232" t="str">
            <v>TOTAL SIMPLES R$</v>
          </cell>
          <cell r="G2232">
            <v>34.980000000000004</v>
          </cell>
        </row>
        <row r="2233">
          <cell r="F2233" t="str">
            <v>ENCARGOS SOCIAIS DE 117,01% R$</v>
          </cell>
          <cell r="G2233">
            <v>2.06</v>
          </cell>
        </row>
        <row r="2234">
          <cell r="F2234" t="str">
            <v>BDI R$</v>
          </cell>
          <cell r="G2234">
            <v>9.26</v>
          </cell>
        </row>
        <row r="2235">
          <cell r="F2235" t="str">
            <v>TOTAL GERAL C/ BDI R$</v>
          </cell>
          <cell r="G2235">
            <v>46.3</v>
          </cell>
        </row>
        <row r="2236">
          <cell r="F2236" t="str">
            <v>TOTAL GERAL S/ BDI R$</v>
          </cell>
          <cell r="G2236">
            <v>37.04</v>
          </cell>
        </row>
        <row r="2238">
          <cell r="A2238" t="str">
            <v>3.31.a</v>
          </cell>
          <cell r="C2238" t="str">
            <v>1"</v>
          </cell>
          <cell r="D2238" t="str">
            <v>m</v>
          </cell>
          <cell r="G2238">
            <v>8.14</v>
          </cell>
        </row>
        <row r="2239">
          <cell r="B2239" t="str">
            <v>COMPOSIÇÃO</v>
          </cell>
          <cell r="C2239" t="str">
            <v>1"</v>
          </cell>
        </row>
        <row r="2240">
          <cell r="B2240" t="str">
            <v>UNIDADE</v>
          </cell>
          <cell r="C2240" t="str">
            <v>m</v>
          </cell>
        </row>
        <row r="2241">
          <cell r="B2241" t="str">
            <v>CÓDIGO</v>
          </cell>
          <cell r="C2241" t="str">
            <v>3.31.a</v>
          </cell>
        </row>
        <row r="2242">
          <cell r="B2242" t="str">
            <v>AUTOR</v>
          </cell>
          <cell r="C2242" t="str">
            <v>HÉLIO DELGÁDO</v>
          </cell>
        </row>
        <row r="2243">
          <cell r="B2243" t="str">
            <v>ULT ATUAL</v>
          </cell>
          <cell r="C2243" t="str">
            <v>14/03/2016 (SEINFRA) E OUT/2016 (PREFEITURA)</v>
          </cell>
        </row>
        <row r="2244">
          <cell r="B2244" t="str">
            <v>TABELA</v>
          </cell>
          <cell r="C2244" t="str">
            <v>SEINFRA V024.1 (DESONERADA)/PREFEITURA DE CANINDÉ  </v>
          </cell>
        </row>
        <row r="2246">
          <cell r="B2246" t="str">
            <v>Código</v>
          </cell>
          <cell r="C2246" t="str">
            <v>Descrição</v>
          </cell>
          <cell r="D2246" t="str">
            <v>Unidade</v>
          </cell>
          <cell r="E2246" t="str">
            <v>Coeficiente</v>
          </cell>
          <cell r="F2246" t="str">
            <v>Preço</v>
          </cell>
          <cell r="G2246" t="str">
            <v>Total</v>
          </cell>
        </row>
        <row r="2247">
          <cell r="B2247" t="str">
            <v>MAO DE OBRA</v>
          </cell>
        </row>
        <row r="2248">
          <cell r="B2248" t="str">
            <v>I0042</v>
          </cell>
          <cell r="C2248" t="str">
            <v>AUXILIAR DE ELETRICISTA</v>
          </cell>
          <cell r="D2248" t="str">
            <v>H</v>
          </cell>
          <cell r="E2248">
            <v>0.03</v>
          </cell>
          <cell r="F2248">
            <v>5.6</v>
          </cell>
          <cell r="G2248">
            <v>0.17</v>
          </cell>
        </row>
        <row r="2249">
          <cell r="B2249" t="str">
            <v>I2312</v>
          </cell>
          <cell r="C2249" t="str">
            <v>ELETRICISTA</v>
          </cell>
          <cell r="D2249" t="str">
            <v>H</v>
          </cell>
          <cell r="E2249">
            <v>0.03</v>
          </cell>
          <cell r="F2249">
            <v>7.2</v>
          </cell>
          <cell r="G2249">
            <v>0.22</v>
          </cell>
        </row>
        <row r="2250">
          <cell r="B2250" t="str">
            <v>GRATIFICAÇÃO DE FUNÇÃO (ELETRICISTA MOTORISTA) DE 10% EM R$</v>
          </cell>
          <cell r="G2250">
            <v>0.022000000000000002</v>
          </cell>
        </row>
        <row r="2251">
          <cell r="B2251" t="str">
            <v>TOTAL MAO DE OBRA R$</v>
          </cell>
          <cell r="G2251">
            <v>0.41</v>
          </cell>
        </row>
        <row r="2252">
          <cell r="B2252" t="str">
            <v>MATERIAIS</v>
          </cell>
        </row>
        <row r="2253">
          <cell r="B2253" t="str">
            <v>I1070</v>
          </cell>
          <cell r="C2253" t="str">
            <v>ELETRODUTO DE PVC RIGIDO 1''</v>
          </cell>
          <cell r="D2253" t="str">
            <v>MT</v>
          </cell>
          <cell r="E2253">
            <v>1</v>
          </cell>
          <cell r="F2253">
            <v>4.25</v>
          </cell>
          <cell r="G2253">
            <v>4.25</v>
          </cell>
        </row>
        <row r="2255">
          <cell r="B2255" t="str">
            <v>TOTAL MATERIAIS R$</v>
          </cell>
          <cell r="G2255">
            <v>4.25</v>
          </cell>
        </row>
        <row r="2256">
          <cell r="B2256" t="str">
            <v>EQUIPAMENTOS (CUSTO HORÁRIO)</v>
          </cell>
        </row>
        <row r="2257">
          <cell r="B2257" t="str">
            <v>COMPOSIÇÃO PMC-001</v>
          </cell>
          <cell r="C2257" t="str">
            <v>VEÍCULO COM UM CESTO AÉREO SIMPLES ISOLADO COM ALCANCE ATÉ 13 METROS E PORTA ESCADA, MONTADO SOBRE CAMINHÃO DE CARROCERIA (CHP)</v>
          </cell>
          <cell r="D2257" t="str">
            <v>CHP</v>
          </cell>
          <cell r="E2257">
            <v>0.03</v>
          </cell>
          <cell r="F2257">
            <v>100.06</v>
          </cell>
          <cell r="G2257">
            <v>3</v>
          </cell>
        </row>
        <row r="2258">
          <cell r="B2258" t="str">
            <v>TOTAL EQUIPAMENTOS (CUSTO HORÁRIO) R$</v>
          </cell>
          <cell r="G2258">
            <v>3</v>
          </cell>
        </row>
        <row r="2259">
          <cell r="B2259" t="str">
            <v>SERVIÇOS</v>
          </cell>
        </row>
        <row r="2263">
          <cell r="B2263" t="str">
            <v>TOTAL SERVIÇOS R$</v>
          </cell>
          <cell r="G2263">
            <v>0</v>
          </cell>
        </row>
        <row r="2265">
          <cell r="F2265" t="str">
            <v>TOTAL SIMPLES R$</v>
          </cell>
          <cell r="G2265">
            <v>7.66</v>
          </cell>
        </row>
        <row r="2266">
          <cell r="F2266" t="str">
            <v>ENCARGOS SOCIAIS DE 117,01% R$</v>
          </cell>
          <cell r="G2266">
            <v>0.48</v>
          </cell>
        </row>
        <row r="2267">
          <cell r="F2267" t="str">
            <v>BDI R$</v>
          </cell>
          <cell r="G2267">
            <v>2.04</v>
          </cell>
        </row>
        <row r="2268">
          <cell r="F2268" t="str">
            <v>TOTAL GERAL C/ BDI R$</v>
          </cell>
          <cell r="G2268">
            <v>10.18</v>
          </cell>
        </row>
        <row r="2269">
          <cell r="F2269" t="str">
            <v>TOTAL GERAL S/ BDI R$</v>
          </cell>
          <cell r="G2269">
            <v>8.14</v>
          </cell>
        </row>
        <row r="2271">
          <cell r="A2271" t="str">
            <v>3.31.b</v>
          </cell>
          <cell r="C2271" t="str">
            <v>2"</v>
          </cell>
          <cell r="D2271" t="str">
            <v>m</v>
          </cell>
          <cell r="G2271">
            <v>14.020000000000001</v>
          </cell>
        </row>
        <row r="2272">
          <cell r="B2272" t="str">
            <v>COMPOSIÇÃO</v>
          </cell>
          <cell r="C2272" t="str">
            <v>2"</v>
          </cell>
        </row>
        <row r="2273">
          <cell r="B2273" t="str">
            <v>UNIDADE</v>
          </cell>
          <cell r="C2273" t="str">
            <v>m</v>
          </cell>
        </row>
        <row r="2274">
          <cell r="B2274" t="str">
            <v>CÓDIGO</v>
          </cell>
          <cell r="C2274" t="str">
            <v>3.31.b</v>
          </cell>
        </row>
        <row r="2275">
          <cell r="B2275" t="str">
            <v>AUTOR</v>
          </cell>
          <cell r="C2275" t="str">
            <v>HÉLIO DELGÁDO</v>
          </cell>
        </row>
        <row r="2276">
          <cell r="B2276" t="str">
            <v>ULT ATUAL</v>
          </cell>
          <cell r="C2276" t="str">
            <v>14/03/2016 (SEINFRA) E OUT/2016 (PREFEITURA)</v>
          </cell>
        </row>
        <row r="2277">
          <cell r="B2277" t="str">
            <v>TABELA</v>
          </cell>
          <cell r="C2277" t="str">
            <v>SEINFRA V024.1 (DESONERADA)/PREFEITURA DE CANINDÉ  </v>
          </cell>
        </row>
        <row r="2279">
          <cell r="B2279" t="str">
            <v>Código</v>
          </cell>
          <cell r="C2279" t="str">
            <v>Descrição</v>
          </cell>
          <cell r="D2279" t="str">
            <v>Unidade</v>
          </cell>
          <cell r="E2279" t="str">
            <v>Coeficiente</v>
          </cell>
          <cell r="F2279" t="str">
            <v>Preço</v>
          </cell>
          <cell r="G2279" t="str">
            <v>Total</v>
          </cell>
        </row>
        <row r="2280">
          <cell r="B2280" t="str">
            <v>MAO DE OBRA</v>
          </cell>
        </row>
        <row r="2281">
          <cell r="B2281" t="str">
            <v>I0042</v>
          </cell>
          <cell r="C2281" t="str">
            <v>AUXILIAR DE ELETRICISTA</v>
          </cell>
          <cell r="D2281" t="str">
            <v>H</v>
          </cell>
          <cell r="E2281">
            <v>0.03</v>
          </cell>
          <cell r="F2281">
            <v>5.6</v>
          </cell>
          <cell r="G2281">
            <v>0.17</v>
          </cell>
        </row>
        <row r="2282">
          <cell r="B2282" t="str">
            <v>I2312</v>
          </cell>
          <cell r="C2282" t="str">
            <v>ELETRICISTA</v>
          </cell>
          <cell r="D2282" t="str">
            <v>H</v>
          </cell>
          <cell r="E2282">
            <v>0.03</v>
          </cell>
          <cell r="F2282">
            <v>7.2</v>
          </cell>
          <cell r="G2282">
            <v>0.22</v>
          </cell>
        </row>
        <row r="2283">
          <cell r="B2283" t="str">
            <v>GRATIFICAÇÃO DE FUNÇÃO (ELETRICISTA MOTORISTA) DE 10% EM R$</v>
          </cell>
          <cell r="G2283">
            <v>0.022000000000000002</v>
          </cell>
        </row>
        <row r="2284">
          <cell r="B2284" t="str">
            <v>TOTAL MAO DE OBRA R$</v>
          </cell>
          <cell r="G2284">
            <v>0.41</v>
          </cell>
        </row>
        <row r="2285">
          <cell r="B2285" t="str">
            <v>MATERIAIS</v>
          </cell>
        </row>
        <row r="2286">
          <cell r="B2286" t="str">
            <v>I1073</v>
          </cell>
          <cell r="C2286" t="str">
            <v>ELETRODUTO DE PVC RIGIDO 2''</v>
          </cell>
          <cell r="D2286" t="str">
            <v>MT</v>
          </cell>
          <cell r="E2286">
            <v>1</v>
          </cell>
          <cell r="F2286">
            <v>10.13</v>
          </cell>
          <cell r="G2286">
            <v>10.13</v>
          </cell>
        </row>
        <row r="2288">
          <cell r="B2288" t="str">
            <v>TOTAL MATERIAIS R$</v>
          </cell>
          <cell r="G2288">
            <v>10.13</v>
          </cell>
        </row>
        <row r="2289">
          <cell r="B2289" t="str">
            <v>EQUIPAMENTOS (CUSTO HORÁRIO)</v>
          </cell>
        </row>
        <row r="2290">
          <cell r="B2290" t="str">
            <v>COMPOSIÇÃO PMC-001</v>
          </cell>
          <cell r="C2290" t="str">
            <v>VEÍCULO COM UM CESTO AÉREO SIMPLES ISOLADO COM ALCANCE ATÉ 13 METROS E PORTA ESCADA, MONTADO SOBRE CAMINHÃO DE CARROCERIA (CHP)</v>
          </cell>
          <cell r="D2290" t="str">
            <v>CHP</v>
          </cell>
          <cell r="E2290">
            <v>0.03</v>
          </cell>
          <cell r="F2290">
            <v>100.06</v>
          </cell>
          <cell r="G2290">
            <v>3</v>
          </cell>
        </row>
        <row r="2291">
          <cell r="B2291" t="str">
            <v>TOTAL EQUIPAMENTOS (CUSTO HORÁRIO) R$</v>
          </cell>
          <cell r="G2291">
            <v>3</v>
          </cell>
        </row>
        <row r="2292">
          <cell r="B2292" t="str">
            <v>SERVIÇOS</v>
          </cell>
        </row>
        <row r="2296">
          <cell r="B2296" t="str">
            <v>TOTAL SERVIÇOS R$</v>
          </cell>
          <cell r="G2296">
            <v>0</v>
          </cell>
        </row>
        <row r="2298">
          <cell r="F2298" t="str">
            <v>TOTAL SIMPLES R$</v>
          </cell>
          <cell r="G2298">
            <v>13.540000000000001</v>
          </cell>
        </row>
        <row r="2299">
          <cell r="F2299" t="str">
            <v>ENCARGOS SOCIAIS DE 117,01% R$</v>
          </cell>
          <cell r="G2299">
            <v>0.48</v>
          </cell>
        </row>
        <row r="2300">
          <cell r="F2300" t="str">
            <v>BDI R$</v>
          </cell>
          <cell r="G2300">
            <v>3.51</v>
          </cell>
        </row>
        <row r="2301">
          <cell r="F2301" t="str">
            <v>TOTAL GERAL C/ BDI R$</v>
          </cell>
          <cell r="G2301">
            <v>17.53</v>
          </cell>
        </row>
        <row r="2302">
          <cell r="F2302" t="str">
            <v>TOTAL GERAL S/ BDI R$</v>
          </cell>
          <cell r="G2302">
            <v>14.020000000000001</v>
          </cell>
        </row>
        <row r="2304">
          <cell r="A2304" t="str">
            <v>3.31.c</v>
          </cell>
          <cell r="C2304" t="str">
            <v>4"</v>
          </cell>
          <cell r="D2304" t="str">
            <v>m</v>
          </cell>
          <cell r="G2304">
            <v>42.92999999999999</v>
          </cell>
        </row>
        <row r="2305">
          <cell r="B2305" t="str">
            <v>COMPOSIÇÃO</v>
          </cell>
          <cell r="C2305" t="str">
            <v>4"</v>
          </cell>
        </row>
        <row r="2306">
          <cell r="B2306" t="str">
            <v>UNIDADE</v>
          </cell>
          <cell r="C2306" t="str">
            <v>m</v>
          </cell>
        </row>
        <row r="2307">
          <cell r="B2307" t="str">
            <v>CÓDIGO</v>
          </cell>
          <cell r="C2307" t="str">
            <v>3.31.c</v>
          </cell>
        </row>
        <row r="2308">
          <cell r="B2308" t="str">
            <v>AUTOR</v>
          </cell>
          <cell r="C2308" t="str">
            <v>HÉLIO DELGÁDO</v>
          </cell>
        </row>
        <row r="2309">
          <cell r="B2309" t="str">
            <v>ULT ATUAL</v>
          </cell>
          <cell r="C2309" t="str">
            <v>14/03/2016 (SEINFRA) E OUT/2016 (PREFEITURA)</v>
          </cell>
        </row>
        <row r="2310">
          <cell r="B2310" t="str">
            <v>TABELA</v>
          </cell>
          <cell r="C2310" t="str">
            <v>SEINFRA V024.1 (DESONERADA)/PREFEITURA DE CANINDÉ  </v>
          </cell>
        </row>
        <row r="2312">
          <cell r="B2312" t="str">
            <v>Código</v>
          </cell>
          <cell r="C2312" t="str">
            <v>Descrição</v>
          </cell>
          <cell r="D2312" t="str">
            <v>Unidade</v>
          </cell>
          <cell r="E2312" t="str">
            <v>Coeficiente</v>
          </cell>
          <cell r="F2312" t="str">
            <v>Preço</v>
          </cell>
          <cell r="G2312" t="str">
            <v>Total</v>
          </cell>
        </row>
        <row r="2313">
          <cell r="B2313" t="str">
            <v>MAO DE OBRA</v>
          </cell>
        </row>
        <row r="2314">
          <cell r="B2314" t="str">
            <v>I0042</v>
          </cell>
          <cell r="C2314" t="str">
            <v>AUXILIAR DE ELETRICISTA</v>
          </cell>
          <cell r="D2314" t="str">
            <v>H</v>
          </cell>
          <cell r="E2314">
            <v>0.03</v>
          </cell>
          <cell r="F2314">
            <v>5.6</v>
          </cell>
          <cell r="G2314">
            <v>0.17</v>
          </cell>
        </row>
        <row r="2315">
          <cell r="B2315" t="str">
            <v>I2312</v>
          </cell>
          <cell r="C2315" t="str">
            <v>ELETRICISTA</v>
          </cell>
          <cell r="D2315" t="str">
            <v>H</v>
          </cell>
          <cell r="E2315">
            <v>0.03</v>
          </cell>
          <cell r="F2315">
            <v>7.2</v>
          </cell>
          <cell r="G2315">
            <v>0.22</v>
          </cell>
        </row>
        <row r="2316">
          <cell r="B2316" t="str">
            <v>GRATIFICAÇÃO DE FUNÇÃO (ELETRICISTA MOTORISTA) DE 10% EM R$</v>
          </cell>
          <cell r="G2316">
            <v>0.022000000000000002</v>
          </cell>
        </row>
        <row r="2317">
          <cell r="B2317" t="str">
            <v>TOTAL MAO DE OBRA R$</v>
          </cell>
          <cell r="G2317">
            <v>0.41</v>
          </cell>
        </row>
        <row r="2318">
          <cell r="B2318" t="str">
            <v>MATERIAIS</v>
          </cell>
        </row>
        <row r="2319">
          <cell r="B2319" t="str">
            <v>I1076</v>
          </cell>
          <cell r="C2319" t="str">
            <v>ELETRODUTO DE PVC RIGIDO 4''</v>
          </cell>
          <cell r="D2319" t="str">
            <v>MT</v>
          </cell>
          <cell r="E2319">
            <v>1</v>
          </cell>
          <cell r="F2319">
            <v>39.04</v>
          </cell>
          <cell r="G2319">
            <v>39.04</v>
          </cell>
        </row>
        <row r="2321">
          <cell r="B2321" t="str">
            <v>TOTAL MATERIAIS R$</v>
          </cell>
          <cell r="G2321">
            <v>39.04</v>
          </cell>
        </row>
        <row r="2322">
          <cell r="B2322" t="str">
            <v>EQUIPAMENTOS (CUSTO HORÁRIO)</v>
          </cell>
        </row>
        <row r="2323">
          <cell r="B2323" t="str">
            <v>COMPOSIÇÃO PMC-001</v>
          </cell>
          <cell r="C2323" t="str">
            <v>VEÍCULO COM UM CESTO AÉREO SIMPLES ISOLADO COM ALCANCE ATÉ 13 METROS E PORTA ESCADA, MONTADO SOBRE CAMINHÃO DE CARROCERIA (CHP)</v>
          </cell>
          <cell r="D2323" t="str">
            <v>CHP</v>
          </cell>
          <cell r="E2323">
            <v>0.03</v>
          </cell>
          <cell r="F2323">
            <v>100.06</v>
          </cell>
          <cell r="G2323">
            <v>3</v>
          </cell>
        </row>
        <row r="2324">
          <cell r="B2324" t="str">
            <v>TOTAL EQUIPAMENTOS (CUSTO HORÁRIO) R$</v>
          </cell>
          <cell r="G2324">
            <v>3</v>
          </cell>
        </row>
        <row r="2325">
          <cell r="B2325" t="str">
            <v>SERVIÇOS</v>
          </cell>
        </row>
        <row r="2329">
          <cell r="B2329" t="str">
            <v>TOTAL SERVIÇOS R$</v>
          </cell>
          <cell r="G2329">
            <v>0</v>
          </cell>
        </row>
        <row r="2331">
          <cell r="F2331" t="str">
            <v>TOTAL SIMPLES R$</v>
          </cell>
          <cell r="G2331">
            <v>42.449999999999996</v>
          </cell>
        </row>
        <row r="2332">
          <cell r="F2332" t="str">
            <v>ENCARGOS SOCIAIS DE 117,01% R$</v>
          </cell>
          <cell r="G2332">
            <v>0.48</v>
          </cell>
        </row>
        <row r="2333">
          <cell r="F2333" t="str">
            <v>BDI R$</v>
          </cell>
          <cell r="G2333">
            <v>10.73</v>
          </cell>
        </row>
        <row r="2334">
          <cell r="F2334" t="str">
            <v>TOTAL GERAL C/ BDI R$</v>
          </cell>
          <cell r="G2334">
            <v>53.66</v>
          </cell>
        </row>
        <row r="2335">
          <cell r="F2335" t="str">
            <v>TOTAL GERAL S/ BDI R$</v>
          </cell>
          <cell r="G2335">
            <v>42.92999999999999</v>
          </cell>
        </row>
        <row r="2337">
          <cell r="A2337" t="str">
            <v>3.32.a</v>
          </cell>
          <cell r="C2337" t="str">
            <v>Alça preformada de distribuição em aço galvanizado para cabo pré-reunido até 25mm2</v>
          </cell>
          <cell r="D2337" t="str">
            <v>un</v>
          </cell>
          <cell r="G2337">
            <v>14.98</v>
          </cell>
        </row>
        <row r="2338">
          <cell r="B2338" t="str">
            <v>COMPOSIÇÃO</v>
          </cell>
          <cell r="C2338" t="str">
            <v>Alça preformada de distribuição em aço galvanizado para cabo pré-reunido até 25mm2</v>
          </cell>
        </row>
        <row r="2339">
          <cell r="B2339" t="str">
            <v>UNIDADE</v>
          </cell>
          <cell r="C2339" t="str">
            <v>un</v>
          </cell>
        </row>
        <row r="2340">
          <cell r="B2340" t="str">
            <v>CÓDIGO</v>
          </cell>
          <cell r="C2340" t="str">
            <v>3.32.a</v>
          </cell>
        </row>
        <row r="2341">
          <cell r="B2341" t="str">
            <v>AUTOR</v>
          </cell>
          <cell r="C2341" t="str">
            <v>HÉLIO DELGÁDO</v>
          </cell>
        </row>
        <row r="2342">
          <cell r="B2342" t="str">
            <v>ULT ATUAL</v>
          </cell>
          <cell r="C2342" t="str">
            <v>08/03/2016 (SEINFRA), 14/11/2016 (SINAPI) E OUT/2016 (PREFEITURA)</v>
          </cell>
        </row>
        <row r="2343">
          <cell r="B2343" t="str">
            <v>TABELA</v>
          </cell>
          <cell r="C2343" t="str">
            <v>SEINFRA V024.1 (DESONERADA)/SINAPI OUT/16 (DESONERADA)/PREFEITURA DE CANINDÉ</v>
          </cell>
        </row>
        <row r="2345">
          <cell r="B2345" t="str">
            <v>Código</v>
          </cell>
          <cell r="C2345" t="str">
            <v>Descrição</v>
          </cell>
          <cell r="D2345" t="str">
            <v>Unidade</v>
          </cell>
          <cell r="E2345" t="str">
            <v>Coeficiente</v>
          </cell>
          <cell r="F2345" t="str">
            <v>Preço</v>
          </cell>
          <cell r="G2345" t="str">
            <v>Total</v>
          </cell>
        </row>
        <row r="2346">
          <cell r="B2346" t="str">
            <v>MAO DE OBRA</v>
          </cell>
        </row>
        <row r="2347">
          <cell r="B2347" t="str">
            <v>I0042</v>
          </cell>
          <cell r="C2347" t="str">
            <v>AUXILIAR DE ELETRICISTA</v>
          </cell>
          <cell r="D2347" t="str">
            <v>H</v>
          </cell>
          <cell r="E2347">
            <v>0.1</v>
          </cell>
          <cell r="F2347">
            <v>5.6</v>
          </cell>
          <cell r="G2347">
            <v>0.56</v>
          </cell>
        </row>
        <row r="2348">
          <cell r="B2348" t="str">
            <v>I2312</v>
          </cell>
          <cell r="C2348" t="str">
            <v>ELETRICISTA</v>
          </cell>
          <cell r="D2348" t="str">
            <v>H</v>
          </cell>
          <cell r="E2348">
            <v>0.1</v>
          </cell>
          <cell r="F2348">
            <v>7.2</v>
          </cell>
          <cell r="G2348">
            <v>0.72</v>
          </cell>
        </row>
        <row r="2349">
          <cell r="B2349" t="str">
            <v>GRATIFICAÇÃO DE FUNÇÃO (ELETRICISTA MOTORISTA) DE 10% EM R$</v>
          </cell>
          <cell r="G2349">
            <v>0.072</v>
          </cell>
        </row>
        <row r="2350">
          <cell r="B2350" t="str">
            <v>TOTAL MAO DE OBRA R$</v>
          </cell>
          <cell r="G2350">
            <v>1.35</v>
          </cell>
        </row>
        <row r="2351">
          <cell r="B2351" t="str">
            <v>MATERIAIS</v>
          </cell>
        </row>
        <row r="2352">
          <cell r="B2352">
            <v>418</v>
          </cell>
          <cell r="C2352" t="str">
            <v>ALCA PREFORMADA DE DISTRIBUICAO, EM ACO GALVANIZADO, PARA CABO DE ALUMINIO DIAMETRO 25 MM2</v>
          </cell>
          <cell r="D2352" t="str">
            <v>UN</v>
          </cell>
          <cell r="E2352">
            <v>1</v>
          </cell>
          <cell r="F2352">
            <v>2.04</v>
          </cell>
          <cell r="G2352">
            <v>2.04</v>
          </cell>
        </row>
        <row r="2354">
          <cell r="B2354" t="str">
            <v>TOTAL MATERIAIS R$</v>
          </cell>
          <cell r="G2354">
            <v>2.04</v>
          </cell>
        </row>
        <row r="2355">
          <cell r="B2355" t="str">
            <v>EQUIPAMENTOS (CUSTO HORÁRIO)</v>
          </cell>
        </row>
        <row r="2356">
          <cell r="B2356" t="str">
            <v>COMPOSIÇÃO PMC-001</v>
          </cell>
          <cell r="C2356" t="str">
            <v>VEÍCULO COM UM CESTO AÉREO SIMPLES ISOLADO COM ALCANCE ATÉ 13 METROS E PORTA ESCADA, MONTADO SOBRE CAMINHÃO DE CARROCERIA (CHP)</v>
          </cell>
          <cell r="D2356" t="str">
            <v>CHP</v>
          </cell>
          <cell r="E2356">
            <v>0.1</v>
          </cell>
          <cell r="F2356">
            <v>100.06</v>
          </cell>
          <cell r="G2356">
            <v>10.01</v>
          </cell>
        </row>
        <row r="2357">
          <cell r="B2357" t="str">
            <v>TOTAL EQUIPAMENTOS (CUSTO HORÁRIO) R$</v>
          </cell>
          <cell r="G2357">
            <v>10.01</v>
          </cell>
        </row>
        <row r="2358">
          <cell r="B2358" t="str">
            <v>SERVIÇOS</v>
          </cell>
        </row>
        <row r="2362">
          <cell r="B2362" t="str">
            <v>TOTAL SERVIÇOS R$</v>
          </cell>
          <cell r="G2362">
            <v>0</v>
          </cell>
        </row>
        <row r="2364">
          <cell r="F2364" t="str">
            <v>TOTAL SIMPLES R$</v>
          </cell>
          <cell r="G2364">
            <v>13.4</v>
          </cell>
        </row>
        <row r="2365">
          <cell r="F2365" t="str">
            <v>ENCARGOS SOCIAIS DE 117,01% R$</v>
          </cell>
          <cell r="G2365">
            <v>1.58</v>
          </cell>
        </row>
        <row r="2366">
          <cell r="F2366" t="str">
            <v>BDI R$</v>
          </cell>
          <cell r="G2366">
            <v>3.75</v>
          </cell>
        </row>
        <row r="2367">
          <cell r="F2367" t="str">
            <v>TOTAL GERAL C/ BDI R$</v>
          </cell>
          <cell r="G2367">
            <v>18.73</v>
          </cell>
        </row>
        <row r="2368">
          <cell r="F2368" t="str">
            <v>TOTAL GERAL S/ BDI R$</v>
          </cell>
          <cell r="G2368">
            <v>14.98</v>
          </cell>
        </row>
        <row r="2370">
          <cell r="A2370" t="str">
            <v>3.32.b</v>
          </cell>
          <cell r="C2370" t="str">
            <v>Laço preformado de distribuição em aço galvanizado para cabo pré-reunido até 25mm2</v>
          </cell>
          <cell r="D2370" t="str">
            <v>un</v>
          </cell>
          <cell r="G2370">
            <v>15.67</v>
          </cell>
        </row>
        <row r="2371">
          <cell r="B2371" t="str">
            <v>COMPOSIÇÃO</v>
          </cell>
          <cell r="C2371" t="str">
            <v>Laço preformado de distribuição em aço galvanizado para cabo pré-reunido até 25mm2</v>
          </cell>
        </row>
        <row r="2372">
          <cell r="B2372" t="str">
            <v>UNIDADE</v>
          </cell>
          <cell r="C2372" t="str">
            <v>un</v>
          </cell>
        </row>
        <row r="2373">
          <cell r="B2373" t="str">
            <v>CÓDIGO</v>
          </cell>
          <cell r="C2373" t="str">
            <v>3.32.b</v>
          </cell>
        </row>
        <row r="2374">
          <cell r="B2374" t="str">
            <v>AUTOR</v>
          </cell>
          <cell r="C2374" t="str">
            <v>HÉLIO DELGÁDO</v>
          </cell>
        </row>
        <row r="2375">
          <cell r="B2375" t="str">
            <v>ULT ATUAL</v>
          </cell>
          <cell r="C2375" t="str">
            <v>14/03/2016 (SEINFRA) E OUT/2016 (PREFEITURA)</v>
          </cell>
        </row>
        <row r="2376">
          <cell r="B2376" t="str">
            <v>TABELA</v>
          </cell>
          <cell r="C2376" t="str">
            <v>SEINFRA V024.1 (DESONERADA)/PREFEITURA DE CANINDÉ</v>
          </cell>
        </row>
        <row r="2378">
          <cell r="B2378" t="str">
            <v>Código</v>
          </cell>
          <cell r="C2378" t="str">
            <v>Descrição</v>
          </cell>
          <cell r="D2378" t="str">
            <v>Unidade</v>
          </cell>
          <cell r="E2378" t="str">
            <v>Coeficiente</v>
          </cell>
          <cell r="F2378" t="str">
            <v>Preço</v>
          </cell>
          <cell r="G2378" t="str">
            <v>Total</v>
          </cell>
        </row>
        <row r="2379">
          <cell r="B2379" t="str">
            <v>MAO DE OBRA</v>
          </cell>
        </row>
        <row r="2380">
          <cell r="B2380" t="str">
            <v>I0042</v>
          </cell>
          <cell r="C2380" t="str">
            <v>AUXILIAR DE ELETRICISTA</v>
          </cell>
          <cell r="D2380" t="str">
            <v>H</v>
          </cell>
          <cell r="E2380">
            <v>0.1</v>
          </cell>
          <cell r="F2380">
            <v>5.6</v>
          </cell>
          <cell r="G2380">
            <v>0.56</v>
          </cell>
        </row>
        <row r="2381">
          <cell r="B2381" t="str">
            <v>I2312</v>
          </cell>
          <cell r="C2381" t="str">
            <v>ELETRICISTA</v>
          </cell>
          <cell r="D2381" t="str">
            <v>H</v>
          </cell>
          <cell r="E2381">
            <v>0.1</v>
          </cell>
          <cell r="F2381">
            <v>7.2</v>
          </cell>
          <cell r="G2381">
            <v>0.72</v>
          </cell>
        </row>
        <row r="2382">
          <cell r="B2382" t="str">
            <v>GRATIFICAÇÃO DE FUNÇÃO (ELETRICISTA MOTORISTA) DE 10% EM R$</v>
          </cell>
          <cell r="G2382">
            <v>0.072</v>
          </cell>
        </row>
        <row r="2383">
          <cell r="B2383" t="str">
            <v>TOTAL MAO DE OBRA R$</v>
          </cell>
          <cell r="G2383">
            <v>1.35</v>
          </cell>
        </row>
        <row r="2384">
          <cell r="B2384" t="str">
            <v>MATERIAIS</v>
          </cell>
        </row>
        <row r="2385">
          <cell r="B2385" t="str">
            <v>INSUMO PMC-0141</v>
          </cell>
          <cell r="C2385" t="str">
            <v>LAÇO PREFORMADO DE DISTRIBUIÇÃO PARA CABO PRÉ-REUNIDO CA25</v>
          </cell>
          <cell r="D2385" t="str">
            <v>PÇ</v>
          </cell>
          <cell r="E2385">
            <v>1</v>
          </cell>
          <cell r="F2385">
            <v>2.73</v>
          </cell>
          <cell r="G2385">
            <v>2.73</v>
          </cell>
        </row>
        <row r="2387">
          <cell r="B2387" t="str">
            <v>TOTAL MATERIAIS R$</v>
          </cell>
          <cell r="G2387">
            <v>2.73</v>
          </cell>
        </row>
        <row r="2388">
          <cell r="B2388" t="str">
            <v>EQUIPAMENTOS (CUSTO HORÁRIO)</v>
          </cell>
        </row>
        <row r="2389">
          <cell r="B2389" t="str">
            <v>COMPOSIÇÃO PMC-001</v>
          </cell>
          <cell r="C2389" t="str">
            <v>VEÍCULO COM UM CESTO AÉREO SIMPLES ISOLADO COM ALCANCE ATÉ 13 METROS E PORTA ESCADA, MONTADO SOBRE CAMINHÃO DE CARROCERIA (CHP)</v>
          </cell>
          <cell r="D2389" t="str">
            <v>CHP</v>
          </cell>
          <cell r="E2389">
            <v>0.1</v>
          </cell>
          <cell r="F2389">
            <v>100.06</v>
          </cell>
          <cell r="G2389">
            <v>10.01</v>
          </cell>
        </row>
        <row r="2390">
          <cell r="B2390" t="str">
            <v>TOTAL EQUIPAMENTOS (CUSTO HORÁRIO) R$</v>
          </cell>
          <cell r="G2390">
            <v>10.01</v>
          </cell>
        </row>
        <row r="2391">
          <cell r="B2391" t="str">
            <v>SERVIÇOS</v>
          </cell>
        </row>
        <row r="2395">
          <cell r="B2395" t="str">
            <v>TOTAL SERVIÇOS R$</v>
          </cell>
          <cell r="G2395">
            <v>0</v>
          </cell>
        </row>
        <row r="2397">
          <cell r="F2397" t="str">
            <v>TOTAL SIMPLES R$</v>
          </cell>
          <cell r="G2397">
            <v>14.09</v>
          </cell>
        </row>
        <row r="2398">
          <cell r="F2398" t="str">
            <v>ENCARGOS SOCIAIS DE 117,01% R$</v>
          </cell>
          <cell r="G2398">
            <v>1.58</v>
          </cell>
        </row>
        <row r="2399">
          <cell r="F2399" t="str">
            <v>BDI R$</v>
          </cell>
          <cell r="G2399">
            <v>3.92</v>
          </cell>
        </row>
        <row r="2400">
          <cell r="F2400" t="str">
            <v>TOTAL GERAL C/ BDI R$</v>
          </cell>
          <cell r="G2400">
            <v>19.59</v>
          </cell>
        </row>
        <row r="2401">
          <cell r="F2401" t="str">
            <v>TOTAL GERAL S/ BDI R$</v>
          </cell>
          <cell r="G2401">
            <v>15.67</v>
          </cell>
        </row>
        <row r="2403">
          <cell r="A2403" t="str">
            <v>3.32.c</v>
          </cell>
          <cell r="C2403" t="str">
            <v>Isoldor roldana de porcelana uso em baixa tensão</v>
          </cell>
          <cell r="D2403" t="str">
            <v>un</v>
          </cell>
          <cell r="G2403">
            <v>16.6</v>
          </cell>
        </row>
        <row r="2404">
          <cell r="B2404" t="str">
            <v>COMPOSIÇÃO</v>
          </cell>
          <cell r="C2404" t="str">
            <v>Isoldor roldana de porcelana uso em baixa tensão</v>
          </cell>
        </row>
        <row r="2405">
          <cell r="B2405" t="str">
            <v>UNIDADE</v>
          </cell>
          <cell r="C2405" t="str">
            <v>un</v>
          </cell>
        </row>
        <row r="2406">
          <cell r="B2406" t="str">
            <v>CÓDIGO</v>
          </cell>
          <cell r="C2406" t="str">
            <v>3.32.c</v>
          </cell>
        </row>
        <row r="2407">
          <cell r="B2407" t="str">
            <v>AUTOR</v>
          </cell>
          <cell r="C2407" t="str">
            <v>HÉLIO DELGÁDO</v>
          </cell>
        </row>
        <row r="2408">
          <cell r="B2408" t="str">
            <v>ULT ATUAL</v>
          </cell>
          <cell r="C2408" t="str">
            <v>08/03/2016 (SEINFRA), 14/11/2016 (SINAPI) E OUT/2016 (PREFEITURA)</v>
          </cell>
        </row>
        <row r="2409">
          <cell r="B2409" t="str">
            <v>TABELA</v>
          </cell>
          <cell r="C2409" t="str">
            <v>SEINFRA V024.1 (DESONERADA)/SINAPI OUT/16 (DESONERADA)/PREFEITURA DE CANINDÉ</v>
          </cell>
        </row>
        <row r="2411">
          <cell r="B2411" t="str">
            <v>Código</v>
          </cell>
          <cell r="C2411" t="str">
            <v>Descrição</v>
          </cell>
          <cell r="D2411" t="str">
            <v>Unidade</v>
          </cell>
          <cell r="E2411" t="str">
            <v>Coeficiente</v>
          </cell>
          <cell r="F2411" t="str">
            <v>Preço</v>
          </cell>
          <cell r="G2411" t="str">
            <v>Total</v>
          </cell>
        </row>
        <row r="2412">
          <cell r="B2412" t="str">
            <v>MAO DE OBRA</v>
          </cell>
        </row>
        <row r="2413">
          <cell r="B2413" t="str">
            <v>I0042</v>
          </cell>
          <cell r="C2413" t="str">
            <v>AUXILIAR DE ELETRICISTA</v>
          </cell>
          <cell r="D2413" t="str">
            <v>H</v>
          </cell>
          <cell r="E2413">
            <v>0.1</v>
          </cell>
          <cell r="F2413">
            <v>5.6</v>
          </cell>
          <cell r="G2413">
            <v>0.56</v>
          </cell>
        </row>
        <row r="2414">
          <cell r="B2414" t="str">
            <v>I2312</v>
          </cell>
          <cell r="C2414" t="str">
            <v>ELETRICISTA</v>
          </cell>
          <cell r="D2414" t="str">
            <v>H</v>
          </cell>
          <cell r="E2414">
            <v>0.1</v>
          </cell>
          <cell r="F2414">
            <v>7.2</v>
          </cell>
          <cell r="G2414">
            <v>0.72</v>
          </cell>
        </row>
        <row r="2415">
          <cell r="B2415" t="str">
            <v>GRATIFICAÇÃO DE FUNÇÃO (ELETRICISTA MOTORISTA) DE 10% EM R$</v>
          </cell>
          <cell r="G2415">
            <v>0.072</v>
          </cell>
        </row>
        <row r="2416">
          <cell r="B2416" t="str">
            <v>TOTAL MAO DE OBRA R$</v>
          </cell>
          <cell r="G2416">
            <v>1.35</v>
          </cell>
        </row>
        <row r="2417">
          <cell r="B2417" t="str">
            <v>MATERIAIS</v>
          </cell>
        </row>
        <row r="2418">
          <cell r="B2418">
            <v>3398</v>
          </cell>
          <cell r="C2418" t="str">
            <v>ISOLADOR DE PORCELANA, TIPO ROLDANA, DIMENSOES DE *72* X *72* MM, PARA USO EM BAIXA TENSAO</v>
          </cell>
          <cell r="D2418" t="str">
            <v>UN</v>
          </cell>
          <cell r="E2418">
            <v>1</v>
          </cell>
          <cell r="F2418">
            <v>3.66</v>
          </cell>
          <cell r="G2418">
            <v>3.66</v>
          </cell>
        </row>
        <row r="2420">
          <cell r="B2420" t="str">
            <v>TOTAL MATERIAIS R$</v>
          </cell>
          <cell r="G2420">
            <v>3.66</v>
          </cell>
        </row>
        <row r="2421">
          <cell r="B2421" t="str">
            <v>EQUIPAMENTOS (CUSTO HORÁRIO)</v>
          </cell>
        </row>
        <row r="2422">
          <cell r="B2422" t="str">
            <v>COMPOSIÇÃO PMC-001</v>
          </cell>
          <cell r="C2422" t="str">
            <v>VEÍCULO COM UM CESTO AÉREO SIMPLES ISOLADO COM ALCANCE ATÉ 13 METROS E PORTA ESCADA, MONTADO SOBRE CAMINHÃO DE CARROCERIA (CHP)</v>
          </cell>
          <cell r="D2422" t="str">
            <v>CHP</v>
          </cell>
          <cell r="E2422">
            <v>0.1</v>
          </cell>
          <cell r="F2422">
            <v>100.06</v>
          </cell>
          <cell r="G2422">
            <v>10.01</v>
          </cell>
        </row>
        <row r="2423">
          <cell r="B2423" t="str">
            <v>TOTAL EQUIPAMENTOS (CUSTO HORÁRIO) R$</v>
          </cell>
          <cell r="G2423">
            <v>10.01</v>
          </cell>
        </row>
        <row r="2424">
          <cell r="B2424" t="str">
            <v>SERVIÇOS</v>
          </cell>
        </row>
        <row r="2428">
          <cell r="B2428" t="str">
            <v>TOTAL SERVIÇOS R$</v>
          </cell>
          <cell r="G2428">
            <v>0</v>
          </cell>
        </row>
        <row r="2430">
          <cell r="F2430" t="str">
            <v>TOTAL SIMPLES R$</v>
          </cell>
          <cell r="G2430">
            <v>15.02</v>
          </cell>
        </row>
        <row r="2431">
          <cell r="F2431" t="str">
            <v>ENCARGOS SOCIAIS DE 117,01% R$</v>
          </cell>
          <cell r="G2431">
            <v>1.58</v>
          </cell>
        </row>
        <row r="2432">
          <cell r="F2432" t="str">
            <v>BDI R$</v>
          </cell>
          <cell r="G2432">
            <v>4.15</v>
          </cell>
        </row>
        <row r="2433">
          <cell r="F2433" t="str">
            <v>TOTAL GERAL C/ BDI R$</v>
          </cell>
          <cell r="G2433">
            <v>20.75</v>
          </cell>
        </row>
        <row r="2434">
          <cell r="F2434" t="str">
            <v>TOTAL GERAL S/ BDI R$</v>
          </cell>
          <cell r="G2434">
            <v>16.6</v>
          </cell>
        </row>
        <row r="2436">
          <cell r="A2436" t="str">
            <v>3.32.d</v>
          </cell>
          <cell r="C2436" t="str">
            <v>Parafuso máquina 16x250mm c/ arruelas e porca</v>
          </cell>
          <cell r="D2436" t="str">
            <v>un</v>
          </cell>
          <cell r="G2436">
            <v>14.319999999999999</v>
          </cell>
        </row>
        <row r="2437">
          <cell r="B2437" t="str">
            <v>COMPOSIÇÃO</v>
          </cell>
          <cell r="C2437" t="str">
            <v>Parafuso máquina 16x250mm c/ arruelas e porca</v>
          </cell>
        </row>
        <row r="2438">
          <cell r="B2438" t="str">
            <v>UNIDADE</v>
          </cell>
          <cell r="C2438" t="str">
            <v>un</v>
          </cell>
        </row>
        <row r="2439">
          <cell r="B2439" t="str">
            <v>CÓDIGO</v>
          </cell>
          <cell r="C2439" t="str">
            <v>3.32.d</v>
          </cell>
        </row>
        <row r="2440">
          <cell r="B2440" t="str">
            <v>AUTOR</v>
          </cell>
          <cell r="C2440" t="str">
            <v>HÉLIO DELGÁDO</v>
          </cell>
        </row>
        <row r="2441">
          <cell r="B2441" t="str">
            <v>ULT ATUAL</v>
          </cell>
          <cell r="C2441" t="str">
            <v>08/03/2016 (SEINFRA), 14/11/2016 (SINAPI) E OUT/2016 (PREFEITURA)</v>
          </cell>
        </row>
        <row r="2442">
          <cell r="B2442" t="str">
            <v>TABELA</v>
          </cell>
          <cell r="C2442" t="str">
            <v>SEINFRA V024.1 (DESONERADA)/SINAPI OUT/16 (DESONERADA)/PREFEITURA DE CANINDÉ</v>
          </cell>
        </row>
        <row r="2444">
          <cell r="B2444" t="str">
            <v>Código</v>
          </cell>
          <cell r="C2444" t="str">
            <v>Descrição</v>
          </cell>
          <cell r="D2444" t="str">
            <v>Unidade</v>
          </cell>
          <cell r="E2444" t="str">
            <v>Coeficiente</v>
          </cell>
          <cell r="F2444" t="str">
            <v>Preço</v>
          </cell>
          <cell r="G2444" t="str">
            <v>Total</v>
          </cell>
        </row>
        <row r="2445">
          <cell r="B2445" t="str">
            <v>MAO DE OBRA</v>
          </cell>
        </row>
        <row r="2446">
          <cell r="B2446" t="str">
            <v>I0042</v>
          </cell>
          <cell r="C2446" t="str">
            <v>AUXILIAR DE ELETRICISTA</v>
          </cell>
          <cell r="D2446" t="str">
            <v>H</v>
          </cell>
          <cell r="E2446">
            <v>0.05</v>
          </cell>
          <cell r="F2446">
            <v>5.6</v>
          </cell>
          <cell r="G2446">
            <v>0.28</v>
          </cell>
        </row>
        <row r="2447">
          <cell r="B2447" t="str">
            <v>I2312</v>
          </cell>
          <cell r="C2447" t="str">
            <v>ELETRICISTA</v>
          </cell>
          <cell r="D2447" t="str">
            <v>H</v>
          </cell>
          <cell r="E2447">
            <v>0.05</v>
          </cell>
          <cell r="F2447">
            <v>7.2</v>
          </cell>
          <cell r="G2447">
            <v>0.36</v>
          </cell>
        </row>
        <row r="2448">
          <cell r="B2448" t="str">
            <v>GRATIFICAÇÃO DE FUNÇÃO (ELETRICISTA MOTORISTA) DE 10% EM R$</v>
          </cell>
          <cell r="G2448">
            <v>0.036</v>
          </cell>
        </row>
        <row r="2449">
          <cell r="B2449" t="str">
            <v>TOTAL MAO DE OBRA R$</v>
          </cell>
          <cell r="G2449">
            <v>0.68</v>
          </cell>
        </row>
        <row r="2450">
          <cell r="B2450" t="str">
            <v>MATERIAIS</v>
          </cell>
        </row>
        <row r="2451">
          <cell r="B2451">
            <v>432</v>
          </cell>
          <cell r="C2451" t="str">
            <v>PARAFUSO M16 EM ACO GALVANIZADO, COMPRIMENTO = 250 MM, DIAMETRO = 16 MM, ROSCA MAQUINA, CABECA QUADRADA</v>
          </cell>
          <cell r="D2451" t="str">
            <v>UN</v>
          </cell>
          <cell r="E2451">
            <v>1</v>
          </cell>
          <cell r="F2451">
            <v>5.89</v>
          </cell>
          <cell r="G2451">
            <v>5.89</v>
          </cell>
        </row>
        <row r="2452">
          <cell r="B2452" t="str">
            <v>I8070</v>
          </cell>
          <cell r="C2452" t="str">
            <v>ARRUELA QUADRADA 50 x 3mm COM FURO DE 15mm</v>
          </cell>
          <cell r="D2452" t="str">
            <v>UN</v>
          </cell>
          <cell r="E2452">
            <v>1</v>
          </cell>
          <cell r="F2452">
            <v>0.72</v>
          </cell>
          <cell r="G2452">
            <v>0.72</v>
          </cell>
        </row>
        <row r="2453">
          <cell r="B2453" t="str">
            <v>I8071</v>
          </cell>
          <cell r="C2453" t="str">
            <v>ARRUELA REDONDA 32 x 3mm COM FURO DE 18mm</v>
          </cell>
          <cell r="D2453" t="str">
            <v>UN</v>
          </cell>
          <cell r="E2453">
            <v>1</v>
          </cell>
          <cell r="F2453">
            <v>0.49</v>
          </cell>
          <cell r="G2453">
            <v>0.49</v>
          </cell>
        </row>
        <row r="2454">
          <cell r="B2454" t="str">
            <v>i8072</v>
          </cell>
          <cell r="C2454" t="str">
            <v>PORCA QUADRADA PARA PARAFUSO M16 x 2</v>
          </cell>
          <cell r="D2454" t="str">
            <v>UN</v>
          </cell>
          <cell r="E2454">
            <v>1</v>
          </cell>
          <cell r="F2454">
            <v>0.74</v>
          </cell>
          <cell r="G2454">
            <v>0.74</v>
          </cell>
        </row>
        <row r="2455">
          <cell r="B2455" t="str">
            <v>TOTAL MATERIAIS R$</v>
          </cell>
          <cell r="G2455">
            <v>7.84</v>
          </cell>
        </row>
        <row r="2456">
          <cell r="B2456" t="str">
            <v>EQUIPAMENTOS (CUSTO HORÁRIO)</v>
          </cell>
        </row>
        <row r="2457">
          <cell r="B2457" t="str">
            <v>COMPOSIÇÃO PMC-001</v>
          </cell>
          <cell r="C2457" t="str">
            <v>VEÍCULO COM UM CESTO AÉREO SIMPLES ISOLADO COM ALCANCE ATÉ 13 METROS E PORTA ESCADA, MONTADO SOBRE CAMINHÃO DE CARROCERIA (CHP)</v>
          </cell>
          <cell r="D2457" t="str">
            <v>CHP</v>
          </cell>
          <cell r="E2457">
            <v>0.05</v>
          </cell>
          <cell r="F2457">
            <v>100.06</v>
          </cell>
          <cell r="G2457">
            <v>5</v>
          </cell>
        </row>
        <row r="2458">
          <cell r="B2458" t="str">
            <v>TOTAL EQUIPAMENTOS (CUSTO HORÁRIO) R$</v>
          </cell>
          <cell r="G2458">
            <v>5</v>
          </cell>
        </row>
        <row r="2459">
          <cell r="B2459" t="str">
            <v>SERVIÇOS</v>
          </cell>
        </row>
        <row r="2463">
          <cell r="B2463" t="str">
            <v>TOTAL SERVIÇOS R$</v>
          </cell>
          <cell r="G2463">
            <v>0</v>
          </cell>
        </row>
        <row r="2465">
          <cell r="F2465" t="str">
            <v>TOTAL SIMPLES R$</v>
          </cell>
          <cell r="G2465">
            <v>13.52</v>
          </cell>
        </row>
        <row r="2466">
          <cell r="F2466" t="str">
            <v>ENCARGOS SOCIAIS DE 117,01% R$</v>
          </cell>
          <cell r="G2466">
            <v>0.8</v>
          </cell>
        </row>
        <row r="2467">
          <cell r="F2467" t="str">
            <v>BDI R$</v>
          </cell>
          <cell r="G2467">
            <v>3.58</v>
          </cell>
        </row>
        <row r="2468">
          <cell r="F2468" t="str">
            <v>TOTAL GERAL C/ BDI R$</v>
          </cell>
          <cell r="G2468">
            <v>17.9</v>
          </cell>
        </row>
        <row r="2469">
          <cell r="F2469" t="str">
            <v>TOTAL GERAL S/ BDI R$</v>
          </cell>
          <cell r="G2469">
            <v>14.319999999999999</v>
          </cell>
        </row>
        <row r="2471">
          <cell r="A2471" t="str">
            <v>3.32.e</v>
          </cell>
          <cell r="C2471" t="str">
            <v>Parafuso máquina 16x350mm c/ arruelas e porca</v>
          </cell>
          <cell r="D2471" t="str">
            <v>un</v>
          </cell>
          <cell r="G2471">
            <v>16.32</v>
          </cell>
        </row>
        <row r="2472">
          <cell r="B2472" t="str">
            <v>COMPOSIÇÃO</v>
          </cell>
          <cell r="C2472" t="str">
            <v>Parafuso máquina 16x350mm c/ arruelas e porca</v>
          </cell>
        </row>
        <row r="2473">
          <cell r="B2473" t="str">
            <v>UNIDADE</v>
          </cell>
          <cell r="C2473" t="str">
            <v>un</v>
          </cell>
        </row>
        <row r="2474">
          <cell r="B2474" t="str">
            <v>CÓDIGO</v>
          </cell>
          <cell r="C2474" t="str">
            <v>3.32.e</v>
          </cell>
        </row>
        <row r="2475">
          <cell r="B2475" t="str">
            <v>AUTOR</v>
          </cell>
          <cell r="C2475" t="str">
            <v>HÉLIO DELGÁDO</v>
          </cell>
        </row>
        <row r="2476">
          <cell r="B2476" t="str">
            <v>ULT ATUAL</v>
          </cell>
          <cell r="C2476" t="str">
            <v>08/03/2016 (SEINFRA), 14/11/2016 (SINAPI) E OUT/2016 (PREFEITURA)</v>
          </cell>
        </row>
        <row r="2477">
          <cell r="B2477" t="str">
            <v>TABELA</v>
          </cell>
          <cell r="C2477" t="str">
            <v>SEINFRA V024.1 (DESONERADA)/SINAPI OUT/16 (DESONERADA)/PREFEITURA DE CANINDÉ</v>
          </cell>
        </row>
        <row r="2479">
          <cell r="B2479" t="str">
            <v>Código</v>
          </cell>
          <cell r="C2479" t="str">
            <v>Descrição</v>
          </cell>
          <cell r="D2479" t="str">
            <v>Unidade</v>
          </cell>
          <cell r="E2479" t="str">
            <v>Coeficiente</v>
          </cell>
          <cell r="F2479" t="str">
            <v>Preço</v>
          </cell>
          <cell r="G2479" t="str">
            <v>Total</v>
          </cell>
        </row>
        <row r="2480">
          <cell r="B2480" t="str">
            <v>MAO DE OBRA</v>
          </cell>
        </row>
        <row r="2481">
          <cell r="B2481" t="str">
            <v>I0042</v>
          </cell>
          <cell r="C2481" t="str">
            <v>AUXILIAR DE ELETRICISTA</v>
          </cell>
          <cell r="D2481" t="str">
            <v>H</v>
          </cell>
          <cell r="E2481">
            <v>0.05</v>
          </cell>
          <cell r="F2481">
            <v>5.6</v>
          </cell>
          <cell r="G2481">
            <v>0.28</v>
          </cell>
        </row>
        <row r="2482">
          <cell r="B2482" t="str">
            <v>I2312</v>
          </cell>
          <cell r="C2482" t="str">
            <v>ELETRICISTA</v>
          </cell>
          <cell r="D2482" t="str">
            <v>H</v>
          </cell>
          <cell r="E2482">
            <v>0.05</v>
          </cell>
          <cell r="F2482">
            <v>7.2</v>
          </cell>
          <cell r="G2482">
            <v>0.36</v>
          </cell>
        </row>
        <row r="2483">
          <cell r="B2483" t="str">
            <v>GRATIFICAÇÃO DE FUNÇÃO (ELETRICISTA MOTORISTA) DE 10% EM R$</v>
          </cell>
          <cell r="G2483">
            <v>0.036</v>
          </cell>
        </row>
        <row r="2484">
          <cell r="B2484" t="str">
            <v>TOTAL MAO DE OBRA R$</v>
          </cell>
          <cell r="G2484">
            <v>0.68</v>
          </cell>
        </row>
        <row r="2485">
          <cell r="B2485" t="str">
            <v>MATERIAIS</v>
          </cell>
        </row>
        <row r="2486">
          <cell r="B2486">
            <v>433</v>
          </cell>
          <cell r="C2486" t="str">
            <v>PARAFUSO M16 EM ACO GALVANIZADO, COMPRIMENTO = 350 MM, DIAMETRO = 16 MM, ROSCA MAQUINA, CABECA QUADRADA</v>
          </cell>
          <cell r="D2486" t="str">
            <v>UN</v>
          </cell>
          <cell r="E2486">
            <v>1</v>
          </cell>
          <cell r="F2486">
            <v>7.89</v>
          </cell>
          <cell r="G2486">
            <v>7.89</v>
          </cell>
        </row>
        <row r="2487">
          <cell r="B2487" t="str">
            <v>I8070</v>
          </cell>
          <cell r="C2487" t="str">
            <v>ARRUELA QUADRADA 50 x 3mm COM FURO DE 15mm</v>
          </cell>
          <cell r="D2487" t="str">
            <v>UN</v>
          </cell>
          <cell r="E2487">
            <v>1</v>
          </cell>
          <cell r="F2487">
            <v>0.72</v>
          </cell>
          <cell r="G2487">
            <v>0.72</v>
          </cell>
        </row>
        <row r="2488">
          <cell r="B2488" t="str">
            <v>I8071</v>
          </cell>
          <cell r="C2488" t="str">
            <v>ARRUELA REDONDA 32 x 3mm COM FURO DE 18mm</v>
          </cell>
          <cell r="D2488" t="str">
            <v>UN</v>
          </cell>
          <cell r="E2488">
            <v>1</v>
          </cell>
          <cell r="F2488">
            <v>0.49</v>
          </cell>
          <cell r="G2488">
            <v>0.49</v>
          </cell>
        </row>
        <row r="2489">
          <cell r="B2489" t="str">
            <v>i8072</v>
          </cell>
          <cell r="C2489" t="str">
            <v>PORCA QUADRADA PARA PARAFUSO M16 x 2</v>
          </cell>
          <cell r="D2489" t="str">
            <v>UN</v>
          </cell>
          <cell r="E2489">
            <v>1</v>
          </cell>
          <cell r="F2489">
            <v>0.74</v>
          </cell>
          <cell r="G2489">
            <v>0.74</v>
          </cell>
        </row>
        <row r="2490">
          <cell r="B2490" t="str">
            <v>TOTAL MATERIAIS R$</v>
          </cell>
          <cell r="G2490">
            <v>9.84</v>
          </cell>
        </row>
        <row r="2491">
          <cell r="B2491" t="str">
            <v>EQUIPAMENTOS (CUSTO HORÁRIO)</v>
          </cell>
        </row>
        <row r="2492">
          <cell r="B2492" t="str">
            <v>COMPOSIÇÃO PMC-001</v>
          </cell>
          <cell r="C2492" t="str">
            <v>VEÍCULO COM UM CESTO AÉREO SIMPLES ISOLADO COM ALCANCE ATÉ 13 METROS E PORTA ESCADA, MONTADO SOBRE CAMINHÃO DE CARROCERIA (CHP)</v>
          </cell>
          <cell r="D2492" t="str">
            <v>CHP</v>
          </cell>
          <cell r="E2492">
            <v>0.05</v>
          </cell>
          <cell r="F2492">
            <v>100.06</v>
          </cell>
          <cell r="G2492">
            <v>5</v>
          </cell>
        </row>
        <row r="2493">
          <cell r="B2493" t="str">
            <v>TOTAL EQUIPAMENTOS (CUSTO HORÁRIO) R$</v>
          </cell>
          <cell r="G2493">
            <v>5</v>
          </cell>
        </row>
        <row r="2494">
          <cell r="B2494" t="str">
            <v>SERVIÇOS</v>
          </cell>
        </row>
        <row r="2498">
          <cell r="B2498" t="str">
            <v>TOTAL SERVIÇOS R$</v>
          </cell>
          <cell r="G2498">
            <v>0</v>
          </cell>
        </row>
        <row r="2500">
          <cell r="F2500" t="str">
            <v>TOTAL SIMPLES R$</v>
          </cell>
          <cell r="G2500">
            <v>15.52</v>
          </cell>
        </row>
        <row r="2501">
          <cell r="F2501" t="str">
            <v>ENCARGOS SOCIAIS DE 117,01% R$</v>
          </cell>
          <cell r="G2501">
            <v>0.8</v>
          </cell>
        </row>
        <row r="2502">
          <cell r="F2502" t="str">
            <v>BDI R$</v>
          </cell>
          <cell r="G2502">
            <v>4.08</v>
          </cell>
        </row>
        <row r="2503">
          <cell r="F2503" t="str">
            <v>TOTAL GERAL C/ BDI R$</v>
          </cell>
          <cell r="G2503">
            <v>20.4</v>
          </cell>
        </row>
        <row r="2504">
          <cell r="F2504" t="str">
            <v>TOTAL GERAL S/ BDI R$</v>
          </cell>
          <cell r="G2504">
            <v>16.32</v>
          </cell>
        </row>
        <row r="2506">
          <cell r="A2506" t="str">
            <v>3.33.a</v>
          </cell>
          <cell r="C2506" t="str">
            <v>Escavação em terra até 2 metros </v>
          </cell>
          <cell r="D2506" t="str">
            <v>m3</v>
          </cell>
          <cell r="G2506">
            <v>57.239999999999995</v>
          </cell>
        </row>
        <row r="2507">
          <cell r="B2507" t="str">
            <v>COMPOSIÇÃO</v>
          </cell>
          <cell r="C2507" t="str">
            <v>Escavação em terra até 2 metros </v>
          </cell>
        </row>
        <row r="2508">
          <cell r="B2508" t="str">
            <v>UNIDADE</v>
          </cell>
          <cell r="C2508" t="str">
            <v>m3</v>
          </cell>
        </row>
        <row r="2509">
          <cell r="B2509" t="str">
            <v>CÓDIGO</v>
          </cell>
          <cell r="C2509" t="str">
            <v>3.33.a</v>
          </cell>
        </row>
        <row r="2510">
          <cell r="B2510" t="str">
            <v>AUTOR</v>
          </cell>
          <cell r="C2510" t="str">
            <v>HÉLIO DELGÁDO</v>
          </cell>
        </row>
        <row r="2511">
          <cell r="B2511" t="str">
            <v>ULT ATUAL</v>
          </cell>
          <cell r="C2511" t="str">
            <v>14/03/2016 (SEINFRA) </v>
          </cell>
        </row>
        <row r="2512">
          <cell r="B2512" t="str">
            <v>TABELA</v>
          </cell>
          <cell r="C2512" t="str">
            <v>SEINFRA V024.1 (DESONERADA)</v>
          </cell>
        </row>
        <row r="2514">
          <cell r="B2514" t="str">
            <v>Código</v>
          </cell>
          <cell r="C2514" t="str">
            <v>Descrição</v>
          </cell>
          <cell r="D2514" t="str">
            <v>Unidade</v>
          </cell>
          <cell r="E2514" t="str">
            <v>Coeficiente</v>
          </cell>
          <cell r="F2514" t="str">
            <v>Preço</v>
          </cell>
          <cell r="G2514" t="str">
            <v>Total</v>
          </cell>
        </row>
        <row r="2515">
          <cell r="B2515" t="str">
            <v>MAO DE OBRA</v>
          </cell>
        </row>
        <row r="2516">
          <cell r="B2516" t="str">
            <v>I2543</v>
          </cell>
          <cell r="C2516" t="str">
            <v>SERVENTE</v>
          </cell>
          <cell r="D2516" t="str">
            <v>H</v>
          </cell>
          <cell r="E2516">
            <v>2.93</v>
          </cell>
          <cell r="F2516">
            <v>4.88</v>
          </cell>
          <cell r="G2516">
            <v>14.3</v>
          </cell>
        </row>
        <row r="2518">
          <cell r="B2518" t="str">
            <v>TOTAL MAO DE OBRA R$</v>
          </cell>
          <cell r="G2518">
            <v>14.3</v>
          </cell>
        </row>
        <row r="2519">
          <cell r="B2519" t="str">
            <v>MATERIAIS</v>
          </cell>
        </row>
        <row r="2522">
          <cell r="B2522" t="str">
            <v>TOTAL MATERIAIS R$</v>
          </cell>
          <cell r="G2522">
            <v>0</v>
          </cell>
        </row>
        <row r="2523">
          <cell r="B2523" t="str">
            <v>EQUIPAMENTOS (CUSTO HORÁRIO)</v>
          </cell>
        </row>
        <row r="2524">
          <cell r="B2524" t="str">
            <v>I0700</v>
          </cell>
          <cell r="C2524" t="str">
            <v>CAMINHONETE SAVEIRO (CHP)</v>
          </cell>
          <cell r="D2524" t="str">
            <v>H</v>
          </cell>
          <cell r="E2524">
            <v>0.5</v>
          </cell>
          <cell r="F2524">
            <v>61</v>
          </cell>
          <cell r="G2524">
            <v>30.5</v>
          </cell>
        </row>
        <row r="2526">
          <cell r="B2526" t="str">
            <v>TOTAL EQUIPAMENTOS (CUSTO HORÁRIO) R$</v>
          </cell>
          <cell r="G2526">
            <v>30.5</v>
          </cell>
        </row>
        <row r="2527">
          <cell r="B2527" t="str">
            <v>SERVIÇOS</v>
          </cell>
        </row>
        <row r="2531">
          <cell r="B2531" t="str">
            <v>TOTAL SERVIÇOS R$</v>
          </cell>
          <cell r="G2531">
            <v>0</v>
          </cell>
        </row>
        <row r="2533">
          <cell r="F2533" t="str">
            <v>TOTAL SIMPLES R$</v>
          </cell>
          <cell r="G2533">
            <v>44.8</v>
          </cell>
        </row>
        <row r="2534">
          <cell r="F2534" t="str">
            <v>ENCARGOS SOCIAIS DE 87,01% R$</v>
          </cell>
          <cell r="G2534">
            <v>12.44</v>
          </cell>
        </row>
        <row r="2535">
          <cell r="B2535" t="str">
            <v>OBS.: MÃO DE OBRA DO MOTORISTA C/ ENCARGOS SOCIAIS JÁ INCLUSA NO INSUMO I0700.</v>
          </cell>
          <cell r="F2535" t="str">
            <v>BDI R$</v>
          </cell>
          <cell r="G2535">
            <v>14.31</v>
          </cell>
        </row>
        <row r="2536">
          <cell r="F2536" t="str">
            <v>TOTAL GERAL C/ BDI R$</v>
          </cell>
          <cell r="G2536">
            <v>71.55</v>
          </cell>
        </row>
        <row r="2537">
          <cell r="F2537" t="str">
            <v>TOTAL GERAL S/ BDI R$</v>
          </cell>
          <cell r="G2537">
            <v>57.239999999999995</v>
          </cell>
        </row>
        <row r="2539">
          <cell r="A2539" t="str">
            <v>3.33.b</v>
          </cell>
          <cell r="C2539" t="str">
            <v>Reaterro c/ compactação manual </v>
          </cell>
          <cell r="D2539" t="str">
            <v>m3</v>
          </cell>
          <cell r="G2539">
            <v>46.02</v>
          </cell>
        </row>
        <row r="2540">
          <cell r="B2540" t="str">
            <v>COMPOSIÇÃO</v>
          </cell>
          <cell r="C2540" t="str">
            <v>Reaterro c/ compactação manual </v>
          </cell>
        </row>
        <row r="2541">
          <cell r="B2541" t="str">
            <v>UNIDADE</v>
          </cell>
          <cell r="C2541" t="str">
            <v>m3</v>
          </cell>
        </row>
        <row r="2542">
          <cell r="B2542" t="str">
            <v>CÓDIGO</v>
          </cell>
          <cell r="C2542" t="str">
            <v>3.33.b</v>
          </cell>
        </row>
        <row r="2543">
          <cell r="B2543" t="str">
            <v>AUTOR</v>
          </cell>
          <cell r="C2543" t="str">
            <v>HÉLIO DELGÁDO</v>
          </cell>
        </row>
        <row r="2544">
          <cell r="B2544" t="str">
            <v>ULT ATUAL</v>
          </cell>
          <cell r="C2544" t="str">
            <v>14/03/2016 (SEINFRA) </v>
          </cell>
        </row>
        <row r="2545">
          <cell r="B2545" t="str">
            <v>TABELA</v>
          </cell>
          <cell r="C2545" t="str">
            <v>SEINFRA V024.1 (DESONERADA)</v>
          </cell>
        </row>
        <row r="2547">
          <cell r="B2547" t="str">
            <v>Código</v>
          </cell>
          <cell r="C2547" t="str">
            <v>Descrição</v>
          </cell>
          <cell r="D2547" t="str">
            <v>Unidade</v>
          </cell>
          <cell r="E2547" t="str">
            <v>Coeficiente</v>
          </cell>
          <cell r="F2547" t="str">
            <v>Preço</v>
          </cell>
          <cell r="G2547" t="str">
            <v>Total</v>
          </cell>
        </row>
        <row r="2548">
          <cell r="B2548" t="str">
            <v>MAO DE OBRA</v>
          </cell>
        </row>
        <row r="2549">
          <cell r="B2549" t="str">
            <v>I2543</v>
          </cell>
          <cell r="C2549" t="str">
            <v>SERVENTE</v>
          </cell>
          <cell r="D2549" t="str">
            <v>H</v>
          </cell>
          <cell r="E2549">
            <v>1.7</v>
          </cell>
          <cell r="F2549">
            <v>4.88</v>
          </cell>
          <cell r="G2549">
            <v>8.3</v>
          </cell>
        </row>
        <row r="2551">
          <cell r="B2551" t="str">
            <v>TOTAL MAO DE OBRA R$</v>
          </cell>
          <cell r="G2551">
            <v>8.3</v>
          </cell>
        </row>
        <row r="2552">
          <cell r="B2552" t="str">
            <v>MATERIAIS</v>
          </cell>
        </row>
        <row r="2555">
          <cell r="B2555" t="str">
            <v>TOTAL MATERIAIS R$</v>
          </cell>
          <cell r="G2555">
            <v>0</v>
          </cell>
        </row>
        <row r="2556">
          <cell r="B2556" t="str">
            <v>EQUIPAMENTOS (CUSTO HORÁRIO)</v>
          </cell>
        </row>
        <row r="2557">
          <cell r="B2557" t="str">
            <v>I0700</v>
          </cell>
          <cell r="C2557" t="str">
            <v>CAMINHONETE SAVEIRO (CHP)</v>
          </cell>
          <cell r="D2557" t="str">
            <v>H</v>
          </cell>
          <cell r="E2557">
            <v>0.5</v>
          </cell>
          <cell r="F2557">
            <v>61</v>
          </cell>
          <cell r="G2557">
            <v>30.5</v>
          </cell>
        </row>
        <row r="2559">
          <cell r="B2559" t="str">
            <v>TOTAL EQUIPAMENTOS (CUSTO HORÁRIO) R$</v>
          </cell>
          <cell r="G2559">
            <v>30.5</v>
          </cell>
        </row>
        <row r="2560">
          <cell r="B2560" t="str">
            <v>SERVIÇOS</v>
          </cell>
        </row>
        <row r="2564">
          <cell r="B2564" t="str">
            <v>TOTAL SERVIÇOS R$</v>
          </cell>
          <cell r="G2564">
            <v>0</v>
          </cell>
        </row>
        <row r="2566">
          <cell r="F2566" t="str">
            <v>TOTAL SIMPLES R$</v>
          </cell>
          <cell r="G2566">
            <v>38.8</v>
          </cell>
        </row>
        <row r="2567">
          <cell r="F2567" t="str">
            <v>ENCARGOS SOCIAIS DE 87,01% R$</v>
          </cell>
          <cell r="G2567">
            <v>7.22</v>
          </cell>
        </row>
        <row r="2568">
          <cell r="B2568" t="str">
            <v>OBS.: MÃO DE OBRA DO MOTORISTA C/ ENCARGOS SOCIAIS JÁ INCLUSA NO INSUMO I0700.</v>
          </cell>
          <cell r="F2568" t="str">
            <v>BDI R$</v>
          </cell>
          <cell r="G2568">
            <v>11.51</v>
          </cell>
        </row>
        <row r="2569">
          <cell r="F2569" t="str">
            <v>TOTAL GERAL C/ BDI R$</v>
          </cell>
          <cell r="G2569">
            <v>57.53</v>
          </cell>
        </row>
        <row r="2570">
          <cell r="F2570" t="str">
            <v>TOTAL GERAL S/ BDI R$</v>
          </cell>
          <cell r="G2570">
            <v>46.02</v>
          </cell>
        </row>
        <row r="2572">
          <cell r="A2572" t="str">
            <v>3.34.a</v>
          </cell>
          <cell r="C2572" t="str">
            <v>Concreto para recomposição de piso cimentado e/ou envelopamento de eletrodutos</v>
          </cell>
          <cell r="D2572" t="str">
            <v>m3</v>
          </cell>
          <cell r="G2572">
            <v>321.63</v>
          </cell>
        </row>
        <row r="2573">
          <cell r="B2573" t="str">
            <v>COMPOSIÇÃO</v>
          </cell>
          <cell r="C2573" t="str">
            <v>Concreto para recomposição de piso cimentado e/ou envelopamento de eletrodutos</v>
          </cell>
        </row>
        <row r="2574">
          <cell r="B2574" t="str">
            <v>UNIDADE</v>
          </cell>
          <cell r="C2574" t="str">
            <v>m3</v>
          </cell>
        </row>
        <row r="2575">
          <cell r="B2575" t="str">
            <v>CÓDIGO</v>
          </cell>
          <cell r="C2575" t="str">
            <v>3.34.a</v>
          </cell>
        </row>
        <row r="2576">
          <cell r="B2576" t="str">
            <v>AUTOR</v>
          </cell>
          <cell r="C2576" t="str">
            <v>HÉLIO DELGÁDO</v>
          </cell>
        </row>
        <row r="2577">
          <cell r="B2577" t="str">
            <v>ULT ATUAL</v>
          </cell>
          <cell r="C2577" t="str">
            <v>14/03/2016 (SEINFRA) </v>
          </cell>
        </row>
        <row r="2578">
          <cell r="B2578" t="str">
            <v>TABELA</v>
          </cell>
          <cell r="C2578" t="str">
            <v>SEINFRA V024.1 (DESONERADA)</v>
          </cell>
        </row>
        <row r="2580">
          <cell r="B2580" t="str">
            <v>Código</v>
          </cell>
          <cell r="C2580" t="str">
            <v>Descrição</v>
          </cell>
          <cell r="D2580" t="str">
            <v>Unidade</v>
          </cell>
          <cell r="E2580" t="str">
            <v>Coeficiente</v>
          </cell>
          <cell r="F2580" t="str">
            <v>Preço</v>
          </cell>
          <cell r="G2580" t="str">
            <v>Total</v>
          </cell>
        </row>
        <row r="2581">
          <cell r="B2581" t="str">
            <v>MAO DE OBRA</v>
          </cell>
        </row>
        <row r="2582">
          <cell r="B2582" t="str">
            <v>I2543</v>
          </cell>
          <cell r="C2582" t="str">
            <v>SERVENTE</v>
          </cell>
          <cell r="D2582" t="str">
            <v>H</v>
          </cell>
          <cell r="E2582">
            <v>10</v>
          </cell>
          <cell r="F2582">
            <v>4.88</v>
          </cell>
          <cell r="G2582">
            <v>48.8</v>
          </cell>
        </row>
        <row r="2584">
          <cell r="B2584" t="str">
            <v>TOTAL MAO DE OBRA R$</v>
          </cell>
          <cell r="G2584">
            <v>48.8</v>
          </cell>
        </row>
        <row r="2585">
          <cell r="B2585" t="str">
            <v>MATERIAIS</v>
          </cell>
        </row>
        <row r="2586">
          <cell r="B2586" t="str">
            <v>I0280</v>
          </cell>
          <cell r="C2586" t="str">
            <v>BRITA</v>
          </cell>
          <cell r="D2586" t="str">
            <v>M3</v>
          </cell>
          <cell r="E2586">
            <v>0.9658</v>
          </cell>
          <cell r="F2586">
            <v>56</v>
          </cell>
          <cell r="G2586">
            <v>54.08</v>
          </cell>
        </row>
        <row r="2587">
          <cell r="B2587" t="str">
            <v>I0805</v>
          </cell>
          <cell r="C2587" t="str">
            <v>CIMENTO PORTLAND</v>
          </cell>
          <cell r="D2587" t="str">
            <v>KG</v>
          </cell>
          <cell r="E2587">
            <v>220</v>
          </cell>
          <cell r="F2587">
            <v>0.5</v>
          </cell>
          <cell r="G2587">
            <v>110</v>
          </cell>
        </row>
        <row r="2588">
          <cell r="B2588" t="str">
            <v>I0109</v>
          </cell>
          <cell r="C2588" t="str">
            <v>AREIA MEDIA</v>
          </cell>
          <cell r="D2588" t="str">
            <v>M3</v>
          </cell>
          <cell r="E2588">
            <v>0.778</v>
          </cell>
          <cell r="F2588">
            <v>46</v>
          </cell>
          <cell r="G2588">
            <v>35.79</v>
          </cell>
        </row>
        <row r="2590">
          <cell r="B2590" t="str">
            <v>TOTAL MATERIAIS R$</v>
          </cell>
          <cell r="G2590">
            <v>199.87</v>
          </cell>
        </row>
        <row r="2591">
          <cell r="B2591" t="str">
            <v>EQUIPAMENTOS (CUSTO HORÁRIO)</v>
          </cell>
        </row>
        <row r="2592">
          <cell r="B2592" t="str">
            <v>I0700</v>
          </cell>
          <cell r="C2592" t="str">
            <v>CAMINHONETE SAVEIRO (CHP)</v>
          </cell>
          <cell r="D2592" t="str">
            <v>H</v>
          </cell>
          <cell r="E2592">
            <v>0.5</v>
          </cell>
          <cell r="F2592">
            <v>61</v>
          </cell>
          <cell r="G2592">
            <v>30.5</v>
          </cell>
        </row>
        <row r="2594">
          <cell r="B2594" t="str">
            <v>TOTAL EQUIPAMENTOS (CUSTO HORÁRIO) R$</v>
          </cell>
          <cell r="G2594">
            <v>30.5</v>
          </cell>
        </row>
        <row r="2595">
          <cell r="B2595" t="str">
            <v>SERVIÇOS</v>
          </cell>
        </row>
        <row r="2599">
          <cell r="B2599" t="str">
            <v>TOTAL SERVIÇOS R$</v>
          </cell>
          <cell r="G2599">
            <v>0</v>
          </cell>
        </row>
        <row r="2601">
          <cell r="F2601" t="str">
            <v>TOTAL SIMPLES R$</v>
          </cell>
          <cell r="G2601">
            <v>279.17</v>
          </cell>
        </row>
        <row r="2602">
          <cell r="F2602" t="str">
            <v>ENCARGOS SOCIAIS DE 87,01% R$</v>
          </cell>
          <cell r="G2602">
            <v>42.46</v>
          </cell>
        </row>
        <row r="2603">
          <cell r="B2603" t="str">
            <v>OBS.: MÃO DE OBRA DO MOTORISTA C/ ENCARGOS SOCIAIS JÁ INCLUSA NO INSUMO I0700.</v>
          </cell>
          <cell r="F2603" t="str">
            <v>BDI R$</v>
          </cell>
          <cell r="G2603">
            <v>80.41</v>
          </cell>
        </row>
        <row r="2604">
          <cell r="F2604" t="str">
            <v>TOTAL GERAL C/ BDI R$</v>
          </cell>
          <cell r="G2604">
            <v>402.04</v>
          </cell>
        </row>
        <row r="2605">
          <cell r="F2605" t="str">
            <v>TOTAL GERAL S/ BDI R$</v>
          </cell>
          <cell r="G2605">
            <v>321.63</v>
          </cell>
        </row>
        <row r="2607">
          <cell r="A2607" t="str">
            <v>3.35.a</v>
          </cell>
          <cell r="C2607" t="str">
            <v>Ferro galvanizado aparente leve - até 3"</v>
          </cell>
          <cell r="D2607" t="str">
            <v>m</v>
          </cell>
          <cell r="G2607">
            <v>6.4799999999999995</v>
          </cell>
        </row>
        <row r="2608">
          <cell r="B2608" t="str">
            <v>COMPOSIÇÃO</v>
          </cell>
          <cell r="C2608" t="str">
            <v>Ferro galvanizado aparente leve - até 3"</v>
          </cell>
        </row>
        <row r="2609">
          <cell r="B2609" t="str">
            <v>UNIDADE</v>
          </cell>
          <cell r="C2609" t="str">
            <v>m</v>
          </cell>
        </row>
        <row r="2610">
          <cell r="B2610" t="str">
            <v>CÓDIGO</v>
          </cell>
          <cell r="C2610" t="str">
            <v>3.35.a</v>
          </cell>
        </row>
        <row r="2611">
          <cell r="B2611" t="str">
            <v>AUTOR</v>
          </cell>
          <cell r="C2611" t="str">
            <v>HÉLIO DELGÁDO</v>
          </cell>
        </row>
        <row r="2612">
          <cell r="B2612" t="str">
            <v>ULT ATUAL</v>
          </cell>
          <cell r="C2612" t="str">
            <v>14/03/2016 (SEINFRA) E OUT/2016 (PREFEITURA)</v>
          </cell>
        </row>
        <row r="2613">
          <cell r="B2613" t="str">
            <v>TABELA</v>
          </cell>
          <cell r="C2613" t="str">
            <v>SEINFRA V024.1 (DESONERADA)/PREFEITURA DE CANINDÉ  </v>
          </cell>
        </row>
        <row r="2615">
          <cell r="B2615" t="str">
            <v>Código</v>
          </cell>
          <cell r="C2615" t="str">
            <v>Descrição</v>
          </cell>
          <cell r="D2615" t="str">
            <v>Unidade</v>
          </cell>
          <cell r="E2615" t="str">
            <v>Coeficiente</v>
          </cell>
          <cell r="F2615" t="str">
            <v>Preço</v>
          </cell>
          <cell r="G2615" t="str">
            <v>Total</v>
          </cell>
        </row>
        <row r="2616">
          <cell r="B2616" t="str">
            <v>MAO DE OBRA</v>
          </cell>
        </row>
        <row r="2617">
          <cell r="B2617" t="str">
            <v>I0042</v>
          </cell>
          <cell r="C2617" t="str">
            <v>AUXILIAR DE ELETRICISTA</v>
          </cell>
          <cell r="D2617" t="str">
            <v>H</v>
          </cell>
          <cell r="E2617">
            <v>0.05</v>
          </cell>
          <cell r="F2617">
            <v>5.6</v>
          </cell>
          <cell r="G2617">
            <v>0.28</v>
          </cell>
        </row>
        <row r="2618">
          <cell r="B2618" t="str">
            <v>I2312</v>
          </cell>
          <cell r="C2618" t="str">
            <v>ELETRICISTA</v>
          </cell>
          <cell r="D2618" t="str">
            <v>H</v>
          </cell>
          <cell r="E2618">
            <v>0.05</v>
          </cell>
          <cell r="F2618">
            <v>7.2</v>
          </cell>
          <cell r="G2618">
            <v>0.36</v>
          </cell>
        </row>
        <row r="2619">
          <cell r="B2619" t="str">
            <v>GRATIFICAÇÃO DE FUNÇÃO (ELETRICISTA MOTORISTA) DE 10% EM R$</v>
          </cell>
          <cell r="G2619">
            <v>0.036</v>
          </cell>
        </row>
        <row r="2620">
          <cell r="B2620" t="str">
            <v>TOTAL MAO DE OBRA R$</v>
          </cell>
          <cell r="G2620">
            <v>0.68</v>
          </cell>
        </row>
        <row r="2621">
          <cell r="B2621" t="str">
            <v>MATERIAIS</v>
          </cell>
        </row>
        <row r="2624">
          <cell r="B2624" t="str">
            <v>TOTAL MATERIAIS R$</v>
          </cell>
          <cell r="G2624">
            <v>0</v>
          </cell>
        </row>
        <row r="2625">
          <cell r="B2625" t="str">
            <v>EQUIPAMENTOS (CUSTO HORÁRIO)</v>
          </cell>
        </row>
        <row r="2626">
          <cell r="B2626" t="str">
            <v>COMPOSIÇÃO PMC-001</v>
          </cell>
          <cell r="C2626" t="str">
            <v>VEÍCULO COM UM CESTO AÉREO SIMPLES ISOLADO COM ALCANCE ATÉ 13 METROS E PORTA ESCADA, MONTADO SOBRE CAMINHÃO DE CARROCERIA (CHP)</v>
          </cell>
          <cell r="D2626" t="str">
            <v>CHP</v>
          </cell>
          <cell r="E2626">
            <v>0.05</v>
          </cell>
          <cell r="F2626">
            <v>100.06</v>
          </cell>
          <cell r="G2626">
            <v>5</v>
          </cell>
        </row>
        <row r="2627">
          <cell r="B2627" t="str">
            <v>TOTAL EQUIPAMENTOS (CUSTO HORÁRIO) R$</v>
          </cell>
          <cell r="G2627">
            <v>5</v>
          </cell>
        </row>
        <row r="2628">
          <cell r="B2628" t="str">
            <v>SERVIÇOS</v>
          </cell>
        </row>
        <row r="2632">
          <cell r="B2632" t="str">
            <v>TOTAL SERVIÇOS R$</v>
          </cell>
          <cell r="G2632">
            <v>0</v>
          </cell>
        </row>
        <row r="2634">
          <cell r="F2634" t="str">
            <v>TOTAL SIMPLES R$</v>
          </cell>
          <cell r="G2634">
            <v>5.68</v>
          </cell>
        </row>
        <row r="2635">
          <cell r="F2635" t="str">
            <v>ENCARGOS SOCIAIS DE 117,01% R$</v>
          </cell>
          <cell r="G2635">
            <v>0.8</v>
          </cell>
        </row>
        <row r="2636">
          <cell r="F2636" t="str">
            <v>BDI R$</v>
          </cell>
          <cell r="G2636">
            <v>1.62</v>
          </cell>
        </row>
        <row r="2637">
          <cell r="F2637" t="str">
            <v>TOTAL GERAL C/ BDI R$</v>
          </cell>
          <cell r="G2637">
            <v>8.1</v>
          </cell>
        </row>
        <row r="2638">
          <cell r="F2638" t="str">
            <v>TOTAL GERAL S/ BDI R$</v>
          </cell>
          <cell r="G2638">
            <v>6.4799999999999995</v>
          </cell>
        </row>
        <row r="2640">
          <cell r="A2640" t="str">
            <v>3.35.b</v>
          </cell>
          <cell r="C2640" t="str">
            <v>Pvc ou corrugado tipo pead embutido no pico - até 3"</v>
          </cell>
          <cell r="D2640" t="str">
            <v>m</v>
          </cell>
          <cell r="G2640">
            <v>3.8900000000000006</v>
          </cell>
        </row>
        <row r="2641">
          <cell r="B2641" t="str">
            <v>COMPOSIÇÃO</v>
          </cell>
          <cell r="C2641" t="str">
            <v>Pvc ou corrugado tipo pead embutido no pico - até 3"</v>
          </cell>
        </row>
        <row r="2642">
          <cell r="B2642" t="str">
            <v>UNIDADE</v>
          </cell>
          <cell r="C2642" t="str">
            <v>m</v>
          </cell>
        </row>
        <row r="2643">
          <cell r="B2643" t="str">
            <v>CÓDIGO</v>
          </cell>
          <cell r="C2643" t="str">
            <v>3.35.b</v>
          </cell>
        </row>
        <row r="2644">
          <cell r="B2644" t="str">
            <v>AUTOR</v>
          </cell>
          <cell r="C2644" t="str">
            <v>HÉLIO DELGÁDO</v>
          </cell>
        </row>
        <row r="2645">
          <cell r="B2645" t="str">
            <v>ULT ATUAL</v>
          </cell>
          <cell r="C2645" t="str">
            <v>14/03/2016 (SEINFRA) E OUT/2016 (PREFEITURA)</v>
          </cell>
        </row>
        <row r="2646">
          <cell r="B2646" t="str">
            <v>TABELA</v>
          </cell>
          <cell r="C2646" t="str">
            <v>SEINFRA V024.1 (DESONERADA)/PREFEITURA DE CANINDÉ  </v>
          </cell>
        </row>
        <row r="2648">
          <cell r="B2648" t="str">
            <v>Código</v>
          </cell>
          <cell r="C2648" t="str">
            <v>Descrição</v>
          </cell>
          <cell r="D2648" t="str">
            <v>Unidade</v>
          </cell>
          <cell r="E2648" t="str">
            <v>Coeficiente</v>
          </cell>
          <cell r="F2648" t="str">
            <v>Preço</v>
          </cell>
          <cell r="G2648" t="str">
            <v>Total</v>
          </cell>
        </row>
        <row r="2649">
          <cell r="B2649" t="str">
            <v>MAO DE OBRA</v>
          </cell>
        </row>
        <row r="2650">
          <cell r="B2650" t="str">
            <v>I0042</v>
          </cell>
          <cell r="C2650" t="str">
            <v>AUXILIAR DE ELETRICISTA</v>
          </cell>
          <cell r="D2650" t="str">
            <v>H</v>
          </cell>
          <cell r="E2650">
            <v>0.03</v>
          </cell>
          <cell r="F2650">
            <v>5.6</v>
          </cell>
          <cell r="G2650">
            <v>0.17</v>
          </cell>
        </row>
        <row r="2651">
          <cell r="B2651" t="str">
            <v>I2312</v>
          </cell>
          <cell r="C2651" t="str">
            <v>ELETRICISTA</v>
          </cell>
          <cell r="D2651" t="str">
            <v>H</v>
          </cell>
          <cell r="E2651">
            <v>0.03</v>
          </cell>
          <cell r="F2651">
            <v>7.2</v>
          </cell>
          <cell r="G2651">
            <v>0.22</v>
          </cell>
        </row>
        <row r="2652">
          <cell r="B2652" t="str">
            <v>GRATIFICAÇÃO DE FUNÇÃO (ELETRICISTA MOTORISTA) DE 10% EM R$</v>
          </cell>
          <cell r="G2652">
            <v>0.022000000000000002</v>
          </cell>
        </row>
        <row r="2653">
          <cell r="B2653" t="str">
            <v>TOTAL MAO DE OBRA R$</v>
          </cell>
          <cell r="G2653">
            <v>0.41</v>
          </cell>
        </row>
        <row r="2654">
          <cell r="B2654" t="str">
            <v>MATERIAIS</v>
          </cell>
        </row>
        <row r="2657">
          <cell r="B2657" t="str">
            <v>TOTAL MATERIAIS R$</v>
          </cell>
          <cell r="G2657">
            <v>0</v>
          </cell>
        </row>
        <row r="2658">
          <cell r="B2658" t="str">
            <v>EQUIPAMENTOS (CUSTO HORÁRIO)</v>
          </cell>
        </row>
        <row r="2659">
          <cell r="B2659" t="str">
            <v>COMPOSIÇÃO PMC-001</v>
          </cell>
          <cell r="C2659" t="str">
            <v>VEÍCULO COM UM CESTO AÉREO SIMPLES ISOLADO COM ALCANCE ATÉ 13 METROS E PORTA ESCADA, MONTADO SOBRE CAMINHÃO DE CARROCERIA (CHP)</v>
          </cell>
          <cell r="D2659" t="str">
            <v>CHP</v>
          </cell>
          <cell r="E2659">
            <v>0.03</v>
          </cell>
          <cell r="F2659">
            <v>100.06</v>
          </cell>
          <cell r="G2659">
            <v>3</v>
          </cell>
        </row>
        <row r="2660">
          <cell r="B2660" t="str">
            <v>TOTAL EQUIPAMENTOS (CUSTO HORÁRIO) R$</v>
          </cell>
          <cell r="G2660">
            <v>3</v>
          </cell>
        </row>
        <row r="2661">
          <cell r="B2661" t="str">
            <v>SERVIÇOS</v>
          </cell>
        </row>
        <row r="2665">
          <cell r="B2665" t="str">
            <v>TOTAL SERVIÇOS R$</v>
          </cell>
          <cell r="G2665">
            <v>0</v>
          </cell>
        </row>
        <row r="2667">
          <cell r="F2667" t="str">
            <v>TOTAL SIMPLES R$</v>
          </cell>
          <cell r="G2667">
            <v>3.41</v>
          </cell>
        </row>
        <row r="2668">
          <cell r="F2668" t="str">
            <v>ENCARGOS SOCIAIS DE 117,01% R$</v>
          </cell>
          <cell r="G2668">
            <v>0.48</v>
          </cell>
        </row>
        <row r="2669">
          <cell r="F2669" t="str">
            <v>BDI R$</v>
          </cell>
          <cell r="G2669">
            <v>0.97</v>
          </cell>
        </row>
        <row r="2670">
          <cell r="F2670" t="str">
            <v>TOTAL GERAL C/ BDI R$</v>
          </cell>
          <cell r="G2670">
            <v>4.86</v>
          </cell>
        </row>
        <row r="2671">
          <cell r="F2671" t="str">
            <v>TOTAL GERAL S/ BDI R$</v>
          </cell>
          <cell r="G2671">
            <v>3.8900000000000006</v>
          </cell>
        </row>
        <row r="2673">
          <cell r="A2673" t="str">
            <v>3.36.a</v>
          </cell>
          <cell r="C2673" t="str">
            <v>Instalação de chave eletromagnética - até 50A</v>
          </cell>
          <cell r="D2673" t="str">
            <v>un</v>
          </cell>
          <cell r="G2673">
            <v>472.19</v>
          </cell>
        </row>
        <row r="2674">
          <cell r="B2674" t="str">
            <v>COMPOSIÇÃO</v>
          </cell>
          <cell r="C2674" t="str">
            <v>Instalação de chave eletromagnética - até 50A</v>
          </cell>
        </row>
        <row r="2675">
          <cell r="B2675" t="str">
            <v>UNIDADE</v>
          </cell>
          <cell r="C2675" t="str">
            <v>un</v>
          </cell>
        </row>
        <row r="2676">
          <cell r="B2676" t="str">
            <v>CÓDIGO</v>
          </cell>
          <cell r="C2676" t="str">
            <v>3.36.a</v>
          </cell>
        </row>
        <row r="2677">
          <cell r="B2677" t="str">
            <v>AUTOR</v>
          </cell>
          <cell r="C2677" t="str">
            <v>HÉLIO DELGÁDO</v>
          </cell>
        </row>
        <row r="2678">
          <cell r="B2678" t="str">
            <v>ULT ATUAL</v>
          </cell>
          <cell r="C2678" t="str">
            <v>14/03/2016 (SEINFRA) E OUT/2016 (PREFEITURA)</v>
          </cell>
        </row>
        <row r="2679">
          <cell r="B2679" t="str">
            <v>TABELA</v>
          </cell>
          <cell r="C2679" t="str">
            <v>SEINFRA V024.1 (DESONERADA)/PREFEITURA DE CANINDÉ  </v>
          </cell>
        </row>
        <row r="2681">
          <cell r="B2681" t="str">
            <v>Código</v>
          </cell>
          <cell r="C2681" t="str">
            <v>Descrição</v>
          </cell>
          <cell r="D2681" t="str">
            <v>Unidade</v>
          </cell>
          <cell r="E2681" t="str">
            <v>Coeficiente</v>
          </cell>
          <cell r="F2681" t="str">
            <v>Preço</v>
          </cell>
          <cell r="G2681" t="str">
            <v>Total</v>
          </cell>
        </row>
        <row r="2682">
          <cell r="B2682" t="str">
            <v>MAO DE OBRA</v>
          </cell>
        </row>
        <row r="2683">
          <cell r="B2683" t="str">
            <v>I0042</v>
          </cell>
          <cell r="C2683" t="str">
            <v>AUXILIAR DE ELETRICISTA</v>
          </cell>
          <cell r="D2683" t="str">
            <v>H</v>
          </cell>
          <cell r="E2683">
            <v>0.33</v>
          </cell>
          <cell r="F2683">
            <v>5.6</v>
          </cell>
          <cell r="G2683">
            <v>1.85</v>
          </cell>
        </row>
        <row r="2684">
          <cell r="B2684" t="str">
            <v>I2312</v>
          </cell>
          <cell r="C2684" t="str">
            <v>ELETRICISTA</v>
          </cell>
          <cell r="D2684" t="str">
            <v>H</v>
          </cell>
          <cell r="E2684">
            <v>0.33</v>
          </cell>
          <cell r="F2684">
            <v>7.2</v>
          </cell>
          <cell r="G2684">
            <v>2.38</v>
          </cell>
        </row>
        <row r="2685">
          <cell r="B2685" t="str">
            <v>GRATIFICAÇÃO DE FUNÇÃO (ELETRICISTA MOTORISTA) DE 10% EM R$</v>
          </cell>
          <cell r="G2685">
            <v>0.238</v>
          </cell>
        </row>
        <row r="2686">
          <cell r="B2686" t="str">
            <v>TOTAL MAO DE OBRA R$</v>
          </cell>
          <cell r="G2686">
            <v>4.47</v>
          </cell>
        </row>
        <row r="2687">
          <cell r="B2687" t="str">
            <v>MATERIAIS</v>
          </cell>
        </row>
        <row r="2688">
          <cell r="B2688" t="str">
            <v>INSUMO PMC-0010</v>
          </cell>
          <cell r="C2688" t="str">
            <v>CHAVE COM GRUPO NF 2X50A-220V </v>
          </cell>
          <cell r="D2688" t="str">
            <v>UN</v>
          </cell>
          <cell r="E2688">
            <v>1</v>
          </cell>
          <cell r="F2688">
            <v>429.47</v>
          </cell>
          <cell r="G2688">
            <v>429.47</v>
          </cell>
        </row>
        <row r="2690">
          <cell r="B2690" t="str">
            <v>TOTAL MATERIAIS R$</v>
          </cell>
          <cell r="G2690">
            <v>429.47</v>
          </cell>
        </row>
        <row r="2691">
          <cell r="B2691" t="str">
            <v>EQUIPAMENTOS (CUSTO HORÁRIO)</v>
          </cell>
        </row>
        <row r="2692">
          <cell r="B2692" t="str">
            <v>COMPOSIÇÃO PMC-001</v>
          </cell>
          <cell r="C2692" t="str">
            <v>VEÍCULO COM UM CESTO AÉREO SIMPLES ISOLADO COM ALCANCE ATÉ 13 METROS E PORTA ESCADA, MONTADO SOBRE CAMINHÃO DE CARROCERIA (CHP)</v>
          </cell>
          <cell r="D2692" t="str">
            <v>CHP</v>
          </cell>
          <cell r="E2692">
            <v>0.33</v>
          </cell>
          <cell r="F2692">
            <v>100.06</v>
          </cell>
          <cell r="G2692">
            <v>33.02</v>
          </cell>
        </row>
        <row r="2693">
          <cell r="B2693" t="str">
            <v>TOTAL EQUIPAMENTOS (CUSTO HORÁRIO) R$</v>
          </cell>
          <cell r="G2693">
            <v>33.02</v>
          </cell>
        </row>
        <row r="2694">
          <cell r="B2694" t="str">
            <v>SERVIÇOS</v>
          </cell>
        </row>
        <row r="2698">
          <cell r="B2698" t="str">
            <v>TOTAL SERVIÇOS R$</v>
          </cell>
          <cell r="G2698">
            <v>0</v>
          </cell>
        </row>
        <row r="2700">
          <cell r="F2700" t="str">
            <v>TOTAL SIMPLES R$</v>
          </cell>
          <cell r="G2700">
            <v>466.96000000000004</v>
          </cell>
        </row>
        <row r="2701">
          <cell r="F2701" t="str">
            <v>ENCARGOS SOCIAIS DE 117,01% R$</v>
          </cell>
          <cell r="G2701">
            <v>5.23</v>
          </cell>
        </row>
        <row r="2702">
          <cell r="F2702" t="str">
            <v>BDI R$</v>
          </cell>
          <cell r="G2702">
            <v>118.05</v>
          </cell>
        </row>
        <row r="2703">
          <cell r="F2703" t="str">
            <v>TOTAL GERAL C/ BDI R$</v>
          </cell>
          <cell r="G2703">
            <v>590.24</v>
          </cell>
        </row>
        <row r="2704">
          <cell r="F2704" t="str">
            <v>TOTAL GERAL S/ BDI R$</v>
          </cell>
          <cell r="G2704">
            <v>472.19</v>
          </cell>
        </row>
        <row r="2706">
          <cell r="A2706" t="str">
            <v>3.37.a</v>
          </cell>
          <cell r="C2706" t="str">
            <v>Rede isolada - conector perfurante 2,5mm2 a 16mm2 - 95mm2</v>
          </cell>
          <cell r="D2706" t="str">
            <v>un</v>
          </cell>
          <cell r="G2706">
            <v>18.57</v>
          </cell>
        </row>
        <row r="2707">
          <cell r="B2707" t="str">
            <v>COMPOSIÇÃO</v>
          </cell>
          <cell r="C2707" t="str">
            <v>Rede isolada - conector perfurante 2,5mm2 a 16mm2 - 95mm2</v>
          </cell>
        </row>
        <row r="2708">
          <cell r="B2708" t="str">
            <v>UNIDADE</v>
          </cell>
          <cell r="C2708" t="str">
            <v>un</v>
          </cell>
        </row>
        <row r="2709">
          <cell r="B2709" t="str">
            <v>CÓDIGO</v>
          </cell>
          <cell r="C2709" t="str">
            <v>3.37.a</v>
          </cell>
        </row>
        <row r="2710">
          <cell r="B2710" t="str">
            <v>AUTOR</v>
          </cell>
          <cell r="C2710" t="str">
            <v>HÉLIO DELGÁDO</v>
          </cell>
        </row>
        <row r="2711">
          <cell r="B2711" t="str">
            <v>ULT ATUAL</v>
          </cell>
          <cell r="C2711" t="str">
            <v>14/03/2016 (SEINFRA) E OUT/2016 (PREFEITURA)</v>
          </cell>
        </row>
        <row r="2712">
          <cell r="B2712" t="str">
            <v>TABELA</v>
          </cell>
          <cell r="C2712" t="str">
            <v>SEINFRA V024.1 (DESONERADA)/PREFEITURA DE CANINDÉ  </v>
          </cell>
        </row>
        <row r="2714">
          <cell r="B2714" t="str">
            <v>Código</v>
          </cell>
          <cell r="C2714" t="str">
            <v>Descrição</v>
          </cell>
          <cell r="D2714" t="str">
            <v>Unidade</v>
          </cell>
          <cell r="E2714" t="str">
            <v>Coeficiente</v>
          </cell>
          <cell r="F2714" t="str">
            <v>Preço</v>
          </cell>
          <cell r="G2714" t="str">
            <v>Total</v>
          </cell>
        </row>
        <row r="2715">
          <cell r="B2715" t="str">
            <v>MAO DE OBRA</v>
          </cell>
        </row>
        <row r="2716">
          <cell r="B2716" t="str">
            <v>I0042</v>
          </cell>
          <cell r="C2716" t="str">
            <v>AUXILIAR DE ELETRICISTA</v>
          </cell>
          <cell r="D2716" t="str">
            <v>H</v>
          </cell>
          <cell r="E2716">
            <v>0.08</v>
          </cell>
          <cell r="F2716">
            <v>5.6</v>
          </cell>
          <cell r="G2716">
            <v>0.45</v>
          </cell>
        </row>
        <row r="2717">
          <cell r="B2717" t="str">
            <v>I2312</v>
          </cell>
          <cell r="C2717" t="str">
            <v>ELETRICISTA</v>
          </cell>
          <cell r="D2717" t="str">
            <v>H</v>
          </cell>
          <cell r="E2717">
            <v>0.08</v>
          </cell>
          <cell r="F2717">
            <v>7.2</v>
          </cell>
          <cell r="G2717">
            <v>0.58</v>
          </cell>
        </row>
        <row r="2718">
          <cell r="B2718" t="str">
            <v>GRATIFICAÇÃO DE FUNÇÃO (ELETRICISTA MOTORISTA) DE 10% EM R$</v>
          </cell>
          <cell r="G2718">
            <v>0.057999999999999996</v>
          </cell>
        </row>
        <row r="2719">
          <cell r="B2719" t="str">
            <v>TOTAL MAO DE OBRA R$</v>
          </cell>
          <cell r="G2719">
            <v>1.09</v>
          </cell>
        </row>
        <row r="2720">
          <cell r="B2720" t="str">
            <v>MATERIAIS</v>
          </cell>
        </row>
        <row r="2721">
          <cell r="B2721" t="str">
            <v>INSUMO PMC-0062</v>
          </cell>
          <cell r="C2721" t="str">
            <v>CONECTOR PERFURANTE 16/95mm2</v>
          </cell>
          <cell r="D2721" t="str">
            <v>UN</v>
          </cell>
          <cell r="E2721">
            <v>1</v>
          </cell>
          <cell r="F2721">
            <v>8.2</v>
          </cell>
          <cell r="G2721">
            <v>8.2</v>
          </cell>
        </row>
        <row r="2723">
          <cell r="B2723" t="str">
            <v>TOTAL MATERIAIS R$</v>
          </cell>
          <cell r="G2723">
            <v>8.2</v>
          </cell>
        </row>
        <row r="2724">
          <cell r="B2724" t="str">
            <v>EQUIPAMENTOS (CUSTO HORÁRIO)</v>
          </cell>
        </row>
        <row r="2725">
          <cell r="B2725" t="str">
            <v>COMPOSIÇÃO PMC-001</v>
          </cell>
          <cell r="C2725" t="str">
            <v>VEÍCULO COM UM CESTO AÉREO SIMPLES ISOLADO COM ALCANCE ATÉ 13 METROS E PORTA ESCADA, MONTADO SOBRE CAMINHÃO DE CARROCERIA (CHP)</v>
          </cell>
          <cell r="D2725" t="str">
            <v>CHP</v>
          </cell>
          <cell r="E2725">
            <v>0.08</v>
          </cell>
          <cell r="F2725">
            <v>100.06</v>
          </cell>
          <cell r="G2725">
            <v>8</v>
          </cell>
        </row>
        <row r="2726">
          <cell r="B2726" t="str">
            <v>TOTAL EQUIPAMENTOS (CUSTO HORÁRIO) R$</v>
          </cell>
          <cell r="G2726">
            <v>8</v>
          </cell>
        </row>
        <row r="2727">
          <cell r="B2727" t="str">
            <v>SERVIÇOS</v>
          </cell>
        </row>
        <row r="2731">
          <cell r="B2731" t="str">
            <v>TOTAL SERVIÇOS R$</v>
          </cell>
          <cell r="G2731">
            <v>0</v>
          </cell>
        </row>
        <row r="2733">
          <cell r="F2733" t="str">
            <v>TOTAL SIMPLES R$</v>
          </cell>
          <cell r="G2733">
            <v>17.29</v>
          </cell>
        </row>
        <row r="2734">
          <cell r="F2734" t="str">
            <v>ENCARGOS SOCIAIS DE 117,01% R$</v>
          </cell>
          <cell r="G2734">
            <v>1.28</v>
          </cell>
        </row>
        <row r="2735">
          <cell r="F2735" t="str">
            <v>BDI R$</v>
          </cell>
          <cell r="G2735">
            <v>4.64</v>
          </cell>
        </row>
        <row r="2736">
          <cell r="F2736" t="str">
            <v>TOTAL GERAL C/ BDI R$</v>
          </cell>
          <cell r="G2736">
            <v>23.21</v>
          </cell>
        </row>
        <row r="2737">
          <cell r="F2737" t="str">
            <v>TOTAL GERAL S/ BDI R$</v>
          </cell>
          <cell r="G2737">
            <v>18.57</v>
          </cell>
        </row>
        <row r="2739">
          <cell r="A2739" t="str">
            <v>3.37.b</v>
          </cell>
          <cell r="C2739" t="str">
            <v>Rede cabos nus - conector cunha bronze Tipo III</v>
          </cell>
          <cell r="D2739" t="str">
            <v>un</v>
          </cell>
          <cell r="G2739">
            <v>15.170000000000002</v>
          </cell>
        </row>
        <row r="2740">
          <cell r="B2740" t="str">
            <v>COMPOSIÇÃO</v>
          </cell>
          <cell r="C2740" t="str">
            <v>Rede cabos nus - conector cunha bronze Tipo III</v>
          </cell>
        </row>
        <row r="2741">
          <cell r="B2741" t="str">
            <v>UNIDADE</v>
          </cell>
          <cell r="C2741" t="str">
            <v>un</v>
          </cell>
        </row>
        <row r="2742">
          <cell r="B2742" t="str">
            <v>CÓDIGO</v>
          </cell>
          <cell r="C2742" t="str">
            <v>3.37.b</v>
          </cell>
        </row>
        <row r="2743">
          <cell r="B2743" t="str">
            <v>AUTOR</v>
          </cell>
          <cell r="C2743" t="str">
            <v>HÉLIO DELGÁDO</v>
          </cell>
        </row>
        <row r="2744">
          <cell r="B2744" t="str">
            <v>ULT ATUAL</v>
          </cell>
          <cell r="C2744" t="str">
            <v>14/03/2016 (SEINFRA) E OUT/2016 (PREFEITURA)</v>
          </cell>
        </row>
        <row r="2745">
          <cell r="B2745" t="str">
            <v>TABELA</v>
          </cell>
          <cell r="C2745" t="str">
            <v>SEINFRA V024.1 (DESONERADA)/PREFEITURA DE CANINDÉ  </v>
          </cell>
        </row>
        <row r="2747">
          <cell r="B2747" t="str">
            <v>Código</v>
          </cell>
          <cell r="C2747" t="str">
            <v>Descrição</v>
          </cell>
          <cell r="D2747" t="str">
            <v>Unidade</v>
          </cell>
          <cell r="E2747" t="str">
            <v>Coeficiente</v>
          </cell>
          <cell r="F2747" t="str">
            <v>Preço</v>
          </cell>
          <cell r="G2747" t="str">
            <v>Total</v>
          </cell>
        </row>
        <row r="2748">
          <cell r="B2748" t="str">
            <v>MAO DE OBRA</v>
          </cell>
        </row>
        <row r="2749">
          <cell r="B2749" t="str">
            <v>I0042</v>
          </cell>
          <cell r="C2749" t="str">
            <v>AUXILIAR DE ELETRICISTA</v>
          </cell>
          <cell r="D2749" t="str">
            <v>H</v>
          </cell>
          <cell r="E2749">
            <v>0.1</v>
          </cell>
          <cell r="F2749">
            <v>5.6</v>
          </cell>
          <cell r="G2749">
            <v>0.56</v>
          </cell>
        </row>
        <row r="2750">
          <cell r="B2750" t="str">
            <v>I2312</v>
          </cell>
          <cell r="C2750" t="str">
            <v>ELETRICISTA</v>
          </cell>
          <cell r="D2750" t="str">
            <v>H</v>
          </cell>
          <cell r="E2750">
            <v>0.1</v>
          </cell>
          <cell r="F2750">
            <v>7.2</v>
          </cell>
          <cell r="G2750">
            <v>0.72</v>
          </cell>
        </row>
        <row r="2751">
          <cell r="B2751" t="str">
            <v>GRATIFICAÇÃO DE FUNÇÃO (ELETRICISTA MOTORISTA) DE 10% EM R$</v>
          </cell>
          <cell r="G2751">
            <v>0.072</v>
          </cell>
        </row>
        <row r="2752">
          <cell r="B2752" t="str">
            <v>TOTAL MAO DE OBRA R$</v>
          </cell>
          <cell r="G2752">
            <v>1.35</v>
          </cell>
        </row>
        <row r="2753">
          <cell r="B2753" t="str">
            <v>MATERIAIS</v>
          </cell>
        </row>
        <row r="2754">
          <cell r="B2754" t="str">
            <v>INSUMO PMC-0063</v>
          </cell>
          <cell r="C2754" t="str">
            <v>CONECTOR CUNHA BRONZE TIPO III</v>
          </cell>
          <cell r="D2754" t="str">
            <v>UN</v>
          </cell>
          <cell r="E2754">
            <v>1</v>
          </cell>
          <cell r="F2754">
            <v>2.23</v>
          </cell>
          <cell r="G2754">
            <v>2.23</v>
          </cell>
        </row>
        <row r="2756">
          <cell r="B2756" t="str">
            <v>TOTAL MATERIAIS R$</v>
          </cell>
          <cell r="G2756">
            <v>2.23</v>
          </cell>
        </row>
        <row r="2757">
          <cell r="B2757" t="str">
            <v>EQUIPAMENTOS (CUSTO HORÁRIO)</v>
          </cell>
        </row>
        <row r="2758">
          <cell r="B2758" t="str">
            <v>COMPOSIÇÃO PMC-001</v>
          </cell>
          <cell r="C2758" t="str">
            <v>VEÍCULO COM UM CESTO AÉREO SIMPLES ISOLADO COM ALCANCE ATÉ 13 METROS E PORTA ESCADA, MONTADO SOBRE CAMINHÃO DE CARROCERIA (CHP)</v>
          </cell>
          <cell r="D2758" t="str">
            <v>CHP</v>
          </cell>
          <cell r="E2758">
            <v>0.1</v>
          </cell>
          <cell r="F2758">
            <v>100.06</v>
          </cell>
          <cell r="G2758">
            <v>10.01</v>
          </cell>
        </row>
        <row r="2759">
          <cell r="B2759" t="str">
            <v>TOTAL EQUIPAMENTOS (CUSTO HORÁRIO) R$</v>
          </cell>
          <cell r="G2759">
            <v>10.01</v>
          </cell>
        </row>
        <row r="2760">
          <cell r="B2760" t="str">
            <v>SERVIÇOS</v>
          </cell>
        </row>
        <row r="2764">
          <cell r="B2764" t="str">
            <v>TOTAL SERVIÇOS R$</v>
          </cell>
          <cell r="G2764">
            <v>0</v>
          </cell>
        </row>
        <row r="2766">
          <cell r="F2766" t="str">
            <v>TOTAL SIMPLES R$</v>
          </cell>
          <cell r="G2766">
            <v>13.59</v>
          </cell>
        </row>
        <row r="2767">
          <cell r="F2767" t="str">
            <v>ENCARGOS SOCIAIS DE 117,01% R$</v>
          </cell>
          <cell r="G2767">
            <v>1.58</v>
          </cell>
        </row>
        <row r="2768">
          <cell r="F2768" t="str">
            <v>BDI R$</v>
          </cell>
          <cell r="G2768">
            <v>3.79</v>
          </cell>
        </row>
        <row r="2769">
          <cell r="F2769" t="str">
            <v>TOTAL GERAL C/ BDI R$</v>
          </cell>
          <cell r="G2769">
            <v>18.96</v>
          </cell>
        </row>
        <row r="2770">
          <cell r="F2770" t="str">
            <v>TOTAL GERAL S/ BDI R$</v>
          </cell>
          <cell r="G2770">
            <v>15.170000000000002</v>
          </cell>
        </row>
        <row r="2772">
          <cell r="A2772" t="str">
            <v>3.38.a</v>
          </cell>
          <cell r="C2772" t="str">
            <v>Instalação de fita de aço inox de 19mm </v>
          </cell>
          <cell r="D2772" t="str">
            <v>m</v>
          </cell>
          <cell r="G2772">
            <v>12.859999999999998</v>
          </cell>
        </row>
        <row r="2773">
          <cell r="B2773" t="str">
            <v>COMPOSIÇÃO</v>
          </cell>
          <cell r="C2773" t="str">
            <v>Instalação de fita de aço inox de 19mm </v>
          </cell>
        </row>
        <row r="2774">
          <cell r="B2774" t="str">
            <v>UNIDADE</v>
          </cell>
          <cell r="C2774" t="str">
            <v>m</v>
          </cell>
        </row>
        <row r="2775">
          <cell r="B2775" t="str">
            <v>CÓDIGO</v>
          </cell>
          <cell r="C2775" t="str">
            <v>3.38.a</v>
          </cell>
        </row>
        <row r="2776">
          <cell r="B2776" t="str">
            <v>AUTOR</v>
          </cell>
          <cell r="C2776" t="str">
            <v>HÉLIO DELGÁDO</v>
          </cell>
        </row>
        <row r="2777">
          <cell r="B2777" t="str">
            <v>ULT ATUAL</v>
          </cell>
          <cell r="C2777" t="str">
            <v>14/03/2016 (SEINFRA) E OUT/2016 (PREFEITURA)</v>
          </cell>
        </row>
        <row r="2778">
          <cell r="B2778" t="str">
            <v>TABELA</v>
          </cell>
          <cell r="C2778" t="str">
            <v>SEINFRA V024.1 (DESONERADA)/PREFEITURA DE CANINDÉ  </v>
          </cell>
        </row>
        <row r="2780">
          <cell r="B2780" t="str">
            <v>Código</v>
          </cell>
          <cell r="C2780" t="str">
            <v>Descrição</v>
          </cell>
          <cell r="D2780" t="str">
            <v>Unidade</v>
          </cell>
          <cell r="E2780" t="str">
            <v>Coeficiente</v>
          </cell>
          <cell r="F2780" t="str">
            <v>Preço</v>
          </cell>
          <cell r="G2780" t="str">
            <v>Total</v>
          </cell>
        </row>
        <row r="2781">
          <cell r="B2781" t="str">
            <v>MAO DE OBRA</v>
          </cell>
        </row>
        <row r="2782">
          <cell r="B2782" t="str">
            <v>I0042</v>
          </cell>
          <cell r="C2782" t="str">
            <v>AUXILIAR DE ELETRICISTA</v>
          </cell>
          <cell r="D2782" t="str">
            <v>H</v>
          </cell>
          <cell r="E2782">
            <v>0.08</v>
          </cell>
          <cell r="F2782">
            <v>5.6</v>
          </cell>
          <cell r="G2782">
            <v>0.45</v>
          </cell>
        </row>
        <row r="2783">
          <cell r="B2783" t="str">
            <v>I2312</v>
          </cell>
          <cell r="C2783" t="str">
            <v>ELETRICISTA</v>
          </cell>
          <cell r="D2783" t="str">
            <v>H</v>
          </cell>
          <cell r="E2783">
            <v>0.08</v>
          </cell>
          <cell r="F2783">
            <v>7.2</v>
          </cell>
          <cell r="G2783">
            <v>0.58</v>
          </cell>
        </row>
        <row r="2784">
          <cell r="B2784" t="str">
            <v>GRATIFICAÇÃO DE FUNÇÃO (ELETRICISTA MOTORISTA) DE 10% EM R$</v>
          </cell>
          <cell r="G2784">
            <v>0.057999999999999996</v>
          </cell>
        </row>
        <row r="2785">
          <cell r="B2785" t="str">
            <v>TOTAL MAO DE OBRA R$</v>
          </cell>
          <cell r="G2785">
            <v>1.09</v>
          </cell>
        </row>
        <row r="2786">
          <cell r="B2786" t="str">
            <v>MATERIAIS</v>
          </cell>
        </row>
        <row r="2787">
          <cell r="B2787" t="str">
            <v>I6422</v>
          </cell>
          <cell r="C2787" t="str">
            <v>FITA DE INOX P/ FIXAÇÃO DO ELETRODUTO NO POSTE</v>
          </cell>
          <cell r="D2787" t="str">
            <v>M</v>
          </cell>
          <cell r="E2787">
            <v>1</v>
          </cell>
          <cell r="F2787">
            <v>2.49</v>
          </cell>
          <cell r="G2787">
            <v>2.49</v>
          </cell>
        </row>
        <row r="2789">
          <cell r="B2789" t="str">
            <v>TOTAL MATERIAIS R$</v>
          </cell>
          <cell r="G2789">
            <v>2.49</v>
          </cell>
        </row>
        <row r="2790">
          <cell r="B2790" t="str">
            <v>EQUIPAMENTOS (CUSTO HORÁRIO)</v>
          </cell>
        </row>
        <row r="2791">
          <cell r="B2791" t="str">
            <v>COMPOSIÇÃO PMC-001</v>
          </cell>
          <cell r="C2791" t="str">
            <v>VEÍCULO COM UM CESTO AÉREO SIMPLES ISOLADO COM ALCANCE ATÉ 13 METROS E PORTA ESCADA, MONTADO SOBRE CAMINHÃO DE CARROCERIA (CHP)</v>
          </cell>
          <cell r="D2791" t="str">
            <v>CHP</v>
          </cell>
          <cell r="E2791">
            <v>0.08</v>
          </cell>
          <cell r="F2791">
            <v>100.06</v>
          </cell>
          <cell r="G2791">
            <v>8</v>
          </cell>
        </row>
        <row r="2792">
          <cell r="B2792" t="str">
            <v>TOTAL EQUIPAMENTOS (CUSTO HORÁRIO) R$</v>
          </cell>
          <cell r="G2792">
            <v>8</v>
          </cell>
        </row>
        <row r="2793">
          <cell r="B2793" t="str">
            <v>SERVIÇOS</v>
          </cell>
        </row>
        <row r="2797">
          <cell r="B2797" t="str">
            <v>TOTAL SERVIÇOS R$</v>
          </cell>
          <cell r="G2797">
            <v>0</v>
          </cell>
        </row>
        <row r="2799">
          <cell r="F2799" t="str">
            <v>TOTAL SIMPLES R$</v>
          </cell>
          <cell r="G2799">
            <v>11.58</v>
          </cell>
        </row>
        <row r="2800">
          <cell r="F2800" t="str">
            <v>ENCARGOS SOCIAIS DE 117,01% R$</v>
          </cell>
          <cell r="G2800">
            <v>1.28</v>
          </cell>
        </row>
        <row r="2801">
          <cell r="F2801" t="str">
            <v>BDI R$</v>
          </cell>
          <cell r="G2801">
            <v>3.22</v>
          </cell>
        </row>
        <row r="2802">
          <cell r="F2802" t="str">
            <v>TOTAL GERAL C/ BDI R$</v>
          </cell>
          <cell r="G2802">
            <v>16.08</v>
          </cell>
        </row>
        <row r="2803">
          <cell r="F2803" t="str">
            <v>TOTAL GERAL S/ BDI R$</v>
          </cell>
          <cell r="G2803">
            <v>12.859999999999998</v>
          </cell>
        </row>
        <row r="2805">
          <cell r="A2805" t="str">
            <v>3.38.b</v>
          </cell>
          <cell r="C2805" t="str">
            <v>Instalação de fecho em fita de aço inox de 19mm </v>
          </cell>
          <cell r="D2805" t="str">
            <v>un</v>
          </cell>
          <cell r="G2805">
            <v>3.33</v>
          </cell>
        </row>
        <row r="2806">
          <cell r="B2806" t="str">
            <v>COMPOSIÇÃO</v>
          </cell>
          <cell r="C2806" t="str">
            <v>Instalação de fecho em fita de aço inox de 19mm </v>
          </cell>
        </row>
        <row r="2807">
          <cell r="B2807" t="str">
            <v>UNIDADE</v>
          </cell>
          <cell r="C2807" t="str">
            <v>un</v>
          </cell>
        </row>
        <row r="2808">
          <cell r="B2808" t="str">
            <v>CÓDIGO</v>
          </cell>
          <cell r="C2808" t="str">
            <v>3.38.b</v>
          </cell>
        </row>
        <row r="2809">
          <cell r="B2809" t="str">
            <v>AUTOR</v>
          </cell>
          <cell r="C2809" t="str">
            <v>HÉLIO DELGÁDO</v>
          </cell>
        </row>
        <row r="2810">
          <cell r="B2810" t="str">
            <v>ULT ATUAL</v>
          </cell>
          <cell r="C2810" t="str">
            <v>14/03/2016 (SEINFRA) E OUT/2016 (PREFEITURA)</v>
          </cell>
        </row>
        <row r="2811">
          <cell r="B2811" t="str">
            <v>TABELA</v>
          </cell>
          <cell r="C2811" t="str">
            <v>SEINFRA V024.1 (DESONERADA)/PREFEITURA DE CANINDÉ  </v>
          </cell>
        </row>
        <row r="2813">
          <cell r="B2813" t="str">
            <v>Código</v>
          </cell>
          <cell r="C2813" t="str">
            <v>Descrição</v>
          </cell>
          <cell r="D2813" t="str">
            <v>Unidade</v>
          </cell>
          <cell r="E2813" t="str">
            <v>Coeficiente</v>
          </cell>
          <cell r="F2813" t="str">
            <v>Preço</v>
          </cell>
          <cell r="G2813" t="str">
            <v>Total</v>
          </cell>
        </row>
        <row r="2814">
          <cell r="B2814" t="str">
            <v>MAO DE OBRA</v>
          </cell>
        </row>
        <row r="2815">
          <cell r="B2815" t="str">
            <v>I0042</v>
          </cell>
          <cell r="C2815" t="str">
            <v>AUXILIAR DE ELETRICISTA</v>
          </cell>
          <cell r="D2815" t="str">
            <v>H</v>
          </cell>
          <cell r="E2815">
            <v>0.02</v>
          </cell>
          <cell r="F2815">
            <v>5.6</v>
          </cell>
          <cell r="G2815">
            <v>0.11</v>
          </cell>
        </row>
        <row r="2816">
          <cell r="B2816" t="str">
            <v>I2312</v>
          </cell>
          <cell r="C2816" t="str">
            <v>ELETRICISTA</v>
          </cell>
          <cell r="D2816" t="str">
            <v>H</v>
          </cell>
          <cell r="E2816">
            <v>0.02</v>
          </cell>
          <cell r="F2816">
            <v>7.2</v>
          </cell>
          <cell r="G2816">
            <v>0.14</v>
          </cell>
        </row>
        <row r="2817">
          <cell r="B2817" t="str">
            <v>GRATIFICAÇÃO DE FUNÇÃO (ELETRICISTA MOTORISTA) DE 10% EM R$</v>
          </cell>
          <cell r="G2817">
            <v>0.014000000000000002</v>
          </cell>
        </row>
        <row r="2818">
          <cell r="B2818" t="str">
            <v>TOTAL MAO DE OBRA R$</v>
          </cell>
          <cell r="G2818">
            <v>0.26</v>
          </cell>
        </row>
        <row r="2819">
          <cell r="B2819" t="str">
            <v>MATERIAIS</v>
          </cell>
        </row>
        <row r="2820">
          <cell r="B2820" t="str">
            <v>I6423</v>
          </cell>
          <cell r="C2820" t="str">
            <v>GRAMPO DE INOX P/ PRENDER FITA DE FIXAÇÃO</v>
          </cell>
          <cell r="D2820" t="str">
            <v>UN</v>
          </cell>
          <cell r="E2820">
            <v>1</v>
          </cell>
          <cell r="F2820">
            <v>0.77</v>
          </cell>
          <cell r="G2820">
            <v>0.77</v>
          </cell>
        </row>
        <row r="2822">
          <cell r="B2822" t="str">
            <v>TOTAL MATERIAIS R$</v>
          </cell>
          <cell r="G2822">
            <v>0.77</v>
          </cell>
        </row>
        <row r="2823">
          <cell r="B2823" t="str">
            <v>EQUIPAMENTOS (CUSTO HORÁRIO)</v>
          </cell>
        </row>
        <row r="2824">
          <cell r="B2824" t="str">
            <v>COMPOSIÇÃO PMC-001</v>
          </cell>
          <cell r="C2824" t="str">
            <v>VEÍCULO COM UM CESTO AÉREO SIMPLES ISOLADO COM ALCANCE ATÉ 13 METROS E PORTA ESCADA, MONTADO SOBRE CAMINHÃO DE CARROCERIA (CHP)</v>
          </cell>
          <cell r="D2824" t="str">
            <v>CHP</v>
          </cell>
          <cell r="E2824">
            <v>0.02</v>
          </cell>
          <cell r="F2824">
            <v>100.06</v>
          </cell>
          <cell r="G2824">
            <v>2</v>
          </cell>
        </row>
        <row r="2825">
          <cell r="B2825" t="str">
            <v>TOTAL EQUIPAMENTOS (CUSTO HORÁRIO) R$</v>
          </cell>
          <cell r="G2825">
            <v>2</v>
          </cell>
        </row>
        <row r="2826">
          <cell r="B2826" t="str">
            <v>SERVIÇOS</v>
          </cell>
        </row>
        <row r="2830">
          <cell r="B2830" t="str">
            <v>TOTAL SERVIÇOS R$</v>
          </cell>
          <cell r="G2830">
            <v>0</v>
          </cell>
        </row>
        <row r="2832">
          <cell r="F2832" t="str">
            <v>TOTAL SIMPLES R$</v>
          </cell>
          <cell r="G2832">
            <v>3.0300000000000002</v>
          </cell>
        </row>
        <row r="2833">
          <cell r="F2833" t="str">
            <v>ENCARGOS SOCIAIS DE 117,01% R$</v>
          </cell>
          <cell r="G2833">
            <v>0.3</v>
          </cell>
        </row>
        <row r="2834">
          <cell r="F2834" t="str">
            <v>BDI R$</v>
          </cell>
          <cell r="G2834">
            <v>0.83</v>
          </cell>
        </row>
        <row r="2835">
          <cell r="F2835" t="str">
            <v>TOTAL GERAL C/ BDI R$</v>
          </cell>
          <cell r="G2835">
            <v>4.16</v>
          </cell>
        </row>
        <row r="2836">
          <cell r="F2836" t="str">
            <v>TOTAL GERAL S/ BDI R$</v>
          </cell>
          <cell r="G2836">
            <v>3.33</v>
          </cell>
        </row>
        <row r="2838">
          <cell r="A2838" t="str">
            <v>3.39.a</v>
          </cell>
          <cell r="C2838" t="str">
            <v>Aplicação de solda exotérmica</v>
          </cell>
          <cell r="D2838" t="str">
            <v>un</v>
          </cell>
          <cell r="G2838">
            <v>56.3</v>
          </cell>
        </row>
        <row r="2839">
          <cell r="B2839" t="str">
            <v>COMPOSIÇÃO</v>
          </cell>
          <cell r="C2839" t="str">
            <v>Aplicação de solda exotérmica</v>
          </cell>
        </row>
        <row r="2840">
          <cell r="B2840" t="str">
            <v>UNIDADE</v>
          </cell>
          <cell r="C2840" t="str">
            <v>un</v>
          </cell>
        </row>
        <row r="2841">
          <cell r="B2841" t="str">
            <v>CÓDIGO</v>
          </cell>
          <cell r="C2841" t="str">
            <v>3.39.a</v>
          </cell>
        </row>
        <row r="2842">
          <cell r="B2842" t="str">
            <v>AUTOR</v>
          </cell>
          <cell r="C2842" t="str">
            <v>HÉLIO DELGÁDO</v>
          </cell>
        </row>
        <row r="2843">
          <cell r="B2843" t="str">
            <v>ULT ATUAL</v>
          </cell>
          <cell r="C2843" t="str">
            <v>14/03/2016 (SEINFRA) E OUT/2016 (PREFEITURA)</v>
          </cell>
        </row>
        <row r="2844">
          <cell r="B2844" t="str">
            <v>TABELA</v>
          </cell>
          <cell r="C2844" t="str">
            <v>SEINFRA V024.1 (DESONERADA)/PREFEITURA DE CANINDÉ  </v>
          </cell>
        </row>
        <row r="2846">
          <cell r="B2846" t="str">
            <v>Código</v>
          </cell>
          <cell r="C2846" t="str">
            <v>Descrição</v>
          </cell>
          <cell r="D2846" t="str">
            <v>Unidade</v>
          </cell>
          <cell r="E2846" t="str">
            <v>Coeficiente</v>
          </cell>
          <cell r="F2846" t="str">
            <v>Preço</v>
          </cell>
          <cell r="G2846" t="str">
            <v>Total</v>
          </cell>
        </row>
        <row r="2847">
          <cell r="B2847" t="str">
            <v>MAO DE OBRA</v>
          </cell>
        </row>
        <row r="2848">
          <cell r="B2848" t="str">
            <v>I0042</v>
          </cell>
          <cell r="C2848" t="str">
            <v>AUXILIAR DE ELETRICISTA</v>
          </cell>
          <cell r="D2848" t="str">
            <v>H</v>
          </cell>
          <cell r="E2848">
            <v>0.17</v>
          </cell>
          <cell r="F2848">
            <v>5.6</v>
          </cell>
          <cell r="G2848">
            <v>0.95</v>
          </cell>
        </row>
        <row r="2849">
          <cell r="B2849" t="str">
            <v>I2312</v>
          </cell>
          <cell r="C2849" t="str">
            <v>ELETRICISTA</v>
          </cell>
          <cell r="D2849" t="str">
            <v>H</v>
          </cell>
          <cell r="E2849">
            <v>0.17</v>
          </cell>
          <cell r="F2849">
            <v>7.2</v>
          </cell>
          <cell r="G2849">
            <v>1.22</v>
          </cell>
        </row>
        <row r="2850">
          <cell r="B2850" t="str">
            <v>GRATIFICAÇÃO DE FUNÇÃO (ELETRICISTA MOTORISTA) DE 10% EM R$</v>
          </cell>
          <cell r="G2850">
            <v>0.122</v>
          </cell>
        </row>
        <row r="2851">
          <cell r="B2851" t="str">
            <v>TOTAL MAO DE OBRA R$</v>
          </cell>
          <cell r="G2851">
            <v>2.29</v>
          </cell>
        </row>
        <row r="2852">
          <cell r="B2852" t="str">
            <v>MATERIAIS</v>
          </cell>
        </row>
        <row r="2853">
          <cell r="B2853" t="str">
            <v>I7378</v>
          </cell>
          <cell r="C2853" t="str">
            <v>IGNEX - PALITO IGNITOR PARA SOLDA EXOTÉRMICA</v>
          </cell>
          <cell r="D2853" t="str">
            <v>UN</v>
          </cell>
          <cell r="E2853">
            <v>1</v>
          </cell>
          <cell r="F2853">
            <v>3.41</v>
          </cell>
          <cell r="G2853">
            <v>3.41</v>
          </cell>
        </row>
        <row r="2854">
          <cell r="B2854" t="str">
            <v>I7377</v>
          </cell>
          <cell r="C2854" t="str">
            <v>CARTUCHO DE SOLDA EXOTÉRMICA N.º 90</v>
          </cell>
          <cell r="D2854" t="str">
            <v>UN</v>
          </cell>
          <cell r="E2854">
            <v>1</v>
          </cell>
          <cell r="F2854">
            <v>23.85</v>
          </cell>
          <cell r="G2854">
            <v>23.85</v>
          </cell>
        </row>
        <row r="2855">
          <cell r="B2855" t="str">
            <v>I7379</v>
          </cell>
          <cell r="C2855" t="str">
            <v>MOLDE P/ SOLDA TIPO "T" ATÉ 35mm²</v>
          </cell>
          <cell r="D2855" t="str">
            <v>UN</v>
          </cell>
          <cell r="E2855">
            <v>0.04</v>
          </cell>
          <cell r="F2855">
            <v>176.58</v>
          </cell>
          <cell r="G2855">
            <v>7.06</v>
          </cell>
        </row>
        <row r="2857">
          <cell r="B2857" t="str">
            <v>TOTAL MATERIAIS R$</v>
          </cell>
          <cell r="G2857">
            <v>34.32</v>
          </cell>
        </row>
        <row r="2858">
          <cell r="B2858" t="str">
            <v>EQUIPAMENTOS (CUSTO HORÁRIO)</v>
          </cell>
        </row>
        <row r="2859">
          <cell r="B2859" t="str">
            <v>COMPOSIÇÃO PMC-001</v>
          </cell>
          <cell r="C2859" t="str">
            <v>VEÍCULO COM UM CESTO AÉREO SIMPLES ISOLADO COM ALCANCE ATÉ 13 METROS E PORTA ESCADA, MONTADO SOBRE CAMINHÃO DE CARROCERIA (CHP)</v>
          </cell>
          <cell r="D2859" t="str">
            <v>CHP</v>
          </cell>
          <cell r="E2859">
            <v>0.17</v>
          </cell>
          <cell r="F2859">
            <v>100.06</v>
          </cell>
          <cell r="G2859">
            <v>17.01</v>
          </cell>
        </row>
        <row r="2860">
          <cell r="B2860" t="str">
            <v>TOTAL EQUIPAMENTOS (CUSTO HORÁRIO) R$</v>
          </cell>
          <cell r="G2860">
            <v>17.01</v>
          </cell>
        </row>
        <row r="2861">
          <cell r="B2861" t="str">
            <v>SERVIÇOS</v>
          </cell>
        </row>
        <row r="2865">
          <cell r="B2865" t="str">
            <v>TOTAL SERVIÇOS R$</v>
          </cell>
          <cell r="G2865">
            <v>0</v>
          </cell>
        </row>
        <row r="2867">
          <cell r="F2867" t="str">
            <v>TOTAL SIMPLES R$</v>
          </cell>
          <cell r="G2867">
            <v>53.620000000000005</v>
          </cell>
        </row>
        <row r="2868">
          <cell r="F2868" t="str">
            <v>ENCARGOS SOCIAIS DE 117,01% R$</v>
          </cell>
          <cell r="G2868">
            <v>2.68</v>
          </cell>
        </row>
        <row r="2869">
          <cell r="F2869" t="str">
            <v>BDI R$</v>
          </cell>
          <cell r="G2869">
            <v>14.08</v>
          </cell>
        </row>
        <row r="2870">
          <cell r="F2870" t="str">
            <v>TOTAL GERAL C/ BDI R$</v>
          </cell>
          <cell r="G2870">
            <v>70.38</v>
          </cell>
        </row>
        <row r="2871">
          <cell r="F2871" t="str">
            <v>TOTAL GERAL S/ BDI R$</v>
          </cell>
          <cell r="G2871">
            <v>56.3</v>
          </cell>
        </row>
        <row r="2873">
          <cell r="A2873" t="str">
            <v>3.40.a</v>
          </cell>
          <cell r="C2873" t="str">
            <v>Até 50A, monofásico, 10kA</v>
          </cell>
          <cell r="D2873" t="str">
            <v>un</v>
          </cell>
          <cell r="G2873">
            <v>29.03</v>
          </cell>
        </row>
        <row r="2874">
          <cell r="B2874" t="str">
            <v>COMPOSIÇÃO</v>
          </cell>
          <cell r="C2874" t="str">
            <v>Até 50A, monofásico, 10kA</v>
          </cell>
        </row>
        <row r="2875">
          <cell r="B2875" t="str">
            <v>UNIDADE</v>
          </cell>
          <cell r="C2875" t="str">
            <v>un</v>
          </cell>
        </row>
        <row r="2876">
          <cell r="B2876" t="str">
            <v>CÓDIGO</v>
          </cell>
          <cell r="C2876" t="str">
            <v>3.40.a</v>
          </cell>
        </row>
        <row r="2877">
          <cell r="B2877" t="str">
            <v>AUTOR</v>
          </cell>
          <cell r="C2877" t="str">
            <v>HÉLIO DELGÁDO</v>
          </cell>
        </row>
        <row r="2878">
          <cell r="B2878" t="str">
            <v>ULT ATUAL</v>
          </cell>
          <cell r="C2878" t="str">
            <v>14/03/2016 (SEINFRA) E OUT/2016 (PREFEITURA)</v>
          </cell>
        </row>
        <row r="2879">
          <cell r="B2879" t="str">
            <v>TABELA</v>
          </cell>
          <cell r="C2879" t="str">
            <v>SEINFRA V024.1 (DESONERADA)/PREFEITURA DE CANINDÉ  </v>
          </cell>
        </row>
        <row r="2881">
          <cell r="B2881" t="str">
            <v>Código</v>
          </cell>
          <cell r="C2881" t="str">
            <v>Descrição</v>
          </cell>
          <cell r="D2881" t="str">
            <v>Unidade</v>
          </cell>
          <cell r="E2881" t="str">
            <v>Coeficiente</v>
          </cell>
          <cell r="F2881" t="str">
            <v>Preço</v>
          </cell>
          <cell r="G2881" t="str">
            <v>Total</v>
          </cell>
        </row>
        <row r="2882">
          <cell r="B2882" t="str">
            <v>MAO DE OBRA</v>
          </cell>
        </row>
        <row r="2883">
          <cell r="B2883" t="str">
            <v>I0042</v>
          </cell>
          <cell r="C2883" t="str">
            <v>AUXILIAR DE ELETRICISTA</v>
          </cell>
          <cell r="D2883" t="str">
            <v>H</v>
          </cell>
          <cell r="E2883">
            <v>0.12</v>
          </cell>
          <cell r="F2883">
            <v>5.6</v>
          </cell>
          <cell r="G2883">
            <v>0.67</v>
          </cell>
        </row>
        <row r="2884">
          <cell r="B2884" t="str">
            <v>I2312</v>
          </cell>
          <cell r="C2884" t="str">
            <v>ELETRICISTA</v>
          </cell>
          <cell r="D2884" t="str">
            <v>H</v>
          </cell>
          <cell r="E2884">
            <v>0.12</v>
          </cell>
          <cell r="F2884">
            <v>7.2</v>
          </cell>
          <cell r="G2884">
            <v>0.86</v>
          </cell>
        </row>
        <row r="2885">
          <cell r="B2885" t="str">
            <v>GRATIFICAÇÃO DE FUNÇÃO (ELETRICISTA MOTORISTA) DE 10% EM R$</v>
          </cell>
          <cell r="G2885">
            <v>0.08600000000000001</v>
          </cell>
        </row>
        <row r="2886">
          <cell r="B2886" t="str">
            <v>TOTAL MAO DE OBRA R$</v>
          </cell>
          <cell r="G2886">
            <v>1.62</v>
          </cell>
        </row>
        <row r="2887">
          <cell r="B2887" t="str">
            <v>MATERIAIS</v>
          </cell>
        </row>
        <row r="2888">
          <cell r="B2888" t="str">
            <v>I0989</v>
          </cell>
          <cell r="C2888" t="str">
            <v>DISJUNTOR MONOPOLAR 50A</v>
          </cell>
          <cell r="D2888" t="str">
            <v>UN</v>
          </cell>
          <cell r="E2888">
            <v>1</v>
          </cell>
          <cell r="F2888">
            <v>13.5</v>
          </cell>
          <cell r="G2888">
            <v>13.5</v>
          </cell>
        </row>
        <row r="2891">
          <cell r="B2891" t="str">
            <v>TOTAL MATERIAIS R$</v>
          </cell>
          <cell r="G2891">
            <v>13.5</v>
          </cell>
        </row>
        <row r="2892">
          <cell r="B2892" t="str">
            <v>EQUIPAMENTOS (CUSTO HORÁRIO)</v>
          </cell>
        </row>
        <row r="2893">
          <cell r="B2893" t="str">
            <v>COMPOSIÇÃO PMC-001</v>
          </cell>
          <cell r="C2893" t="str">
            <v>VEÍCULO COM UM CESTO AÉREO SIMPLES ISOLADO COM ALCANCE ATÉ 13 METROS E PORTA ESCADA, MONTADO SOBRE CAMINHÃO DE CARROCERIA (CHP)</v>
          </cell>
          <cell r="D2893" t="str">
            <v>CHP</v>
          </cell>
          <cell r="E2893">
            <v>0.12</v>
          </cell>
          <cell r="F2893">
            <v>100.06</v>
          </cell>
          <cell r="G2893">
            <v>12.01</v>
          </cell>
        </row>
        <row r="2894">
          <cell r="B2894" t="str">
            <v>TOTAL EQUIPAMENTOS (CUSTO HORÁRIO) R$</v>
          </cell>
          <cell r="G2894">
            <v>12.01</v>
          </cell>
        </row>
        <row r="2895">
          <cell r="B2895" t="str">
            <v>SERVIÇOS</v>
          </cell>
        </row>
        <row r="2899">
          <cell r="B2899" t="str">
            <v>TOTAL SERVIÇOS R$</v>
          </cell>
          <cell r="G2899">
            <v>0</v>
          </cell>
        </row>
        <row r="2901">
          <cell r="F2901" t="str">
            <v>TOTAL SIMPLES R$</v>
          </cell>
          <cell r="G2901">
            <v>27.130000000000003</v>
          </cell>
        </row>
        <row r="2902">
          <cell r="F2902" t="str">
            <v>ENCARGOS SOCIAIS DE 117,01% R$</v>
          </cell>
          <cell r="G2902">
            <v>1.9</v>
          </cell>
        </row>
        <row r="2903">
          <cell r="F2903" t="str">
            <v>BDI R$</v>
          </cell>
          <cell r="G2903">
            <v>7.26</v>
          </cell>
        </row>
        <row r="2904">
          <cell r="F2904" t="str">
            <v>TOTAL GERAL C/ BDI R$</v>
          </cell>
          <cell r="G2904">
            <v>36.29</v>
          </cell>
        </row>
        <row r="2905">
          <cell r="F2905" t="str">
            <v>TOTAL GERAL S/ BDI R$</v>
          </cell>
          <cell r="G2905">
            <v>29.03</v>
          </cell>
        </row>
        <row r="2907">
          <cell r="A2907" t="str">
            <v>3.40.b</v>
          </cell>
          <cell r="C2907" t="str">
            <v>Até 50A, bipolar, 10kA</v>
          </cell>
          <cell r="D2907" t="str">
            <v>un</v>
          </cell>
          <cell r="G2907">
            <v>60.92999999999999</v>
          </cell>
        </row>
        <row r="2908">
          <cell r="B2908" t="str">
            <v>COMPOSIÇÃO</v>
          </cell>
          <cell r="C2908" t="str">
            <v>Até 50A, bipolar, 10kA</v>
          </cell>
        </row>
        <row r="2909">
          <cell r="B2909" t="str">
            <v>UNIDADE</v>
          </cell>
          <cell r="C2909" t="str">
            <v>un</v>
          </cell>
        </row>
        <row r="2910">
          <cell r="B2910" t="str">
            <v>CÓDIGO</v>
          </cell>
          <cell r="C2910" t="str">
            <v>3.40.b</v>
          </cell>
        </row>
        <row r="2911">
          <cell r="B2911" t="str">
            <v>AUTOR</v>
          </cell>
          <cell r="C2911" t="str">
            <v>HÉLIO DELGÁDO</v>
          </cell>
        </row>
        <row r="2912">
          <cell r="B2912" t="str">
            <v>ULT ATUAL</v>
          </cell>
          <cell r="C2912" t="str">
            <v>14/03/2016 (SEINFRA) E OUT/2016 (PREFEITURA)</v>
          </cell>
        </row>
        <row r="2913">
          <cell r="B2913" t="str">
            <v>TABELA</v>
          </cell>
          <cell r="C2913" t="str">
            <v>SEINFRA V024.1 (DESONERADA)/PREFEITURA DE CANINDÉ  </v>
          </cell>
        </row>
        <row r="2915">
          <cell r="B2915" t="str">
            <v>Código</v>
          </cell>
          <cell r="C2915" t="str">
            <v>Descrição</v>
          </cell>
          <cell r="D2915" t="str">
            <v>Unidade</v>
          </cell>
          <cell r="E2915" t="str">
            <v>Coeficiente</v>
          </cell>
          <cell r="F2915" t="str">
            <v>Preço</v>
          </cell>
          <cell r="G2915" t="str">
            <v>Total</v>
          </cell>
        </row>
        <row r="2916">
          <cell r="B2916" t="str">
            <v>MAO DE OBRA</v>
          </cell>
        </row>
        <row r="2917">
          <cell r="B2917" t="str">
            <v>I0042</v>
          </cell>
          <cell r="C2917" t="str">
            <v>AUXILIAR DE ELETRICISTA</v>
          </cell>
          <cell r="D2917" t="str">
            <v>H</v>
          </cell>
          <cell r="E2917">
            <v>0.12</v>
          </cell>
          <cell r="F2917">
            <v>5.6</v>
          </cell>
          <cell r="G2917">
            <v>0.67</v>
          </cell>
        </row>
        <row r="2918">
          <cell r="B2918" t="str">
            <v>I2312</v>
          </cell>
          <cell r="C2918" t="str">
            <v>ELETRICISTA</v>
          </cell>
          <cell r="D2918" t="str">
            <v>H</v>
          </cell>
          <cell r="E2918">
            <v>0.12</v>
          </cell>
          <cell r="F2918">
            <v>7.2</v>
          </cell>
          <cell r="G2918">
            <v>0.86</v>
          </cell>
        </row>
        <row r="2919">
          <cell r="B2919" t="str">
            <v>GRATIFICAÇÃO DE FUNÇÃO (ELETRICISTA MOTORISTA) DE 10% EM R$</v>
          </cell>
          <cell r="G2919">
            <v>0.08600000000000001</v>
          </cell>
        </row>
        <row r="2920">
          <cell r="B2920" t="str">
            <v>TOTAL MAO DE OBRA R$</v>
          </cell>
          <cell r="G2920">
            <v>1.62</v>
          </cell>
        </row>
        <row r="2921">
          <cell r="B2921" t="str">
            <v>MATERIAIS</v>
          </cell>
        </row>
        <row r="2922">
          <cell r="B2922" t="str">
            <v>I0978</v>
          </cell>
          <cell r="C2922" t="str">
            <v>DISJUNTOR BIPOLAR 50A</v>
          </cell>
          <cell r="D2922" t="str">
            <v>UN</v>
          </cell>
          <cell r="E2922">
            <v>1</v>
          </cell>
          <cell r="F2922">
            <v>45.4</v>
          </cell>
          <cell r="G2922">
            <v>45.4</v>
          </cell>
        </row>
        <row r="2925">
          <cell r="B2925" t="str">
            <v>TOTAL MATERIAIS R$</v>
          </cell>
          <cell r="G2925">
            <v>45.4</v>
          </cell>
        </row>
        <row r="2926">
          <cell r="B2926" t="str">
            <v>EQUIPAMENTOS (CUSTO HORÁRIO)</v>
          </cell>
        </row>
        <row r="2927">
          <cell r="B2927" t="str">
            <v>COMPOSIÇÃO PMC-001</v>
          </cell>
          <cell r="C2927" t="str">
            <v>VEÍCULO COM UM CESTO AÉREO SIMPLES ISOLADO COM ALCANCE ATÉ 13 METROS E PORTA ESCADA, MONTADO SOBRE CAMINHÃO DE CARROCERIA (CHP)</v>
          </cell>
          <cell r="D2927" t="str">
            <v>CHP</v>
          </cell>
          <cell r="E2927">
            <v>0.12</v>
          </cell>
          <cell r="F2927">
            <v>100.06</v>
          </cell>
          <cell r="G2927">
            <v>12.01</v>
          </cell>
        </row>
        <row r="2928">
          <cell r="B2928" t="str">
            <v>TOTAL EQUIPAMENTOS (CUSTO HORÁRIO) R$</v>
          </cell>
          <cell r="G2928">
            <v>12.01</v>
          </cell>
        </row>
        <row r="2929">
          <cell r="B2929" t="str">
            <v>SERVIÇOS</v>
          </cell>
        </row>
        <row r="2933">
          <cell r="B2933" t="str">
            <v>TOTAL SERVIÇOS R$</v>
          </cell>
          <cell r="G2933">
            <v>0</v>
          </cell>
        </row>
        <row r="2935">
          <cell r="F2935" t="str">
            <v>TOTAL SIMPLES R$</v>
          </cell>
          <cell r="G2935">
            <v>59.029999999999994</v>
          </cell>
        </row>
        <row r="2936">
          <cell r="F2936" t="str">
            <v>ENCARGOS SOCIAIS DE 117,01% R$</v>
          </cell>
          <cell r="G2936">
            <v>1.9</v>
          </cell>
        </row>
        <row r="2937">
          <cell r="F2937" t="str">
            <v>BDI R$</v>
          </cell>
          <cell r="G2937">
            <v>15.23</v>
          </cell>
        </row>
        <row r="2938">
          <cell r="F2938" t="str">
            <v>TOTAL GERAL C/ BDI R$</v>
          </cell>
          <cell r="G2938">
            <v>76.16</v>
          </cell>
        </row>
        <row r="2939">
          <cell r="F2939" t="str">
            <v>TOTAL GERAL S/ BDI R$</v>
          </cell>
          <cell r="G2939">
            <v>60.92999999999999</v>
          </cell>
        </row>
        <row r="2941">
          <cell r="A2941" t="str">
            <v>3.40.c</v>
          </cell>
          <cell r="C2941" t="str">
            <v>Até 50A, tripolar, 10kA</v>
          </cell>
          <cell r="D2941" t="str">
            <v>un</v>
          </cell>
          <cell r="G2941">
            <v>61.129999999999995</v>
          </cell>
        </row>
        <row r="2942">
          <cell r="B2942" t="str">
            <v>COMPOSIÇÃO</v>
          </cell>
          <cell r="C2942" t="str">
            <v>Até 50A, tripolar, 10kA</v>
          </cell>
        </row>
        <row r="2943">
          <cell r="B2943" t="str">
            <v>UNIDADE</v>
          </cell>
          <cell r="C2943" t="str">
            <v>un</v>
          </cell>
        </row>
        <row r="2944">
          <cell r="B2944" t="str">
            <v>CÓDIGO</v>
          </cell>
          <cell r="C2944" t="str">
            <v>3.40.c</v>
          </cell>
        </row>
        <row r="2945">
          <cell r="B2945" t="str">
            <v>AUTOR</v>
          </cell>
          <cell r="C2945" t="str">
            <v>HÉLIO DELGÁDO</v>
          </cell>
        </row>
        <row r="2946">
          <cell r="B2946" t="str">
            <v>ULT ATUAL</v>
          </cell>
          <cell r="C2946" t="str">
            <v>14/03/2016 (SEINFRA) E OUT/2016 (PREFEITURA)</v>
          </cell>
        </row>
        <row r="2947">
          <cell r="B2947" t="str">
            <v>TABELA</v>
          </cell>
          <cell r="C2947" t="str">
            <v>SEINFRA V024.1 (DESONERADA)/PREFEITURA DE CANINDÉ  </v>
          </cell>
        </row>
        <row r="2949">
          <cell r="B2949" t="str">
            <v>Código</v>
          </cell>
          <cell r="C2949" t="str">
            <v>Descrição</v>
          </cell>
          <cell r="D2949" t="str">
            <v>Unidade</v>
          </cell>
          <cell r="E2949" t="str">
            <v>Coeficiente</v>
          </cell>
          <cell r="F2949" t="str">
            <v>Preço</v>
          </cell>
          <cell r="G2949" t="str">
            <v>Total</v>
          </cell>
        </row>
        <row r="2950">
          <cell r="B2950" t="str">
            <v>MAO DE OBRA</v>
          </cell>
        </row>
        <row r="2951">
          <cell r="B2951" t="str">
            <v>I0042</v>
          </cell>
          <cell r="C2951" t="str">
            <v>AUXILIAR DE ELETRICISTA</v>
          </cell>
          <cell r="D2951" t="str">
            <v>H</v>
          </cell>
          <cell r="E2951">
            <v>0.12</v>
          </cell>
          <cell r="F2951">
            <v>5.6</v>
          </cell>
          <cell r="G2951">
            <v>0.67</v>
          </cell>
        </row>
        <row r="2952">
          <cell r="B2952" t="str">
            <v>I2312</v>
          </cell>
          <cell r="C2952" t="str">
            <v>ELETRICISTA</v>
          </cell>
          <cell r="D2952" t="str">
            <v>H</v>
          </cell>
          <cell r="E2952">
            <v>0.12</v>
          </cell>
          <cell r="F2952">
            <v>7.2</v>
          </cell>
          <cell r="G2952">
            <v>0.86</v>
          </cell>
        </row>
        <row r="2953">
          <cell r="B2953" t="str">
            <v>GRATIFICAÇÃO DE FUNÇÃO (ELETRICISTA MOTORISTA) DE 10% EM R$</v>
          </cell>
          <cell r="G2953">
            <v>0.08600000000000001</v>
          </cell>
        </row>
        <row r="2954">
          <cell r="B2954" t="str">
            <v>TOTAL MAO DE OBRA R$</v>
          </cell>
          <cell r="G2954">
            <v>1.62</v>
          </cell>
        </row>
        <row r="2955">
          <cell r="B2955" t="str">
            <v>MATERIAIS</v>
          </cell>
        </row>
        <row r="2956">
          <cell r="B2956" t="str">
            <v>I1013</v>
          </cell>
          <cell r="C2956" t="str">
            <v>DISJUNTOR TRIPOLAR 50A</v>
          </cell>
          <cell r="D2956" t="str">
            <v>UN</v>
          </cell>
          <cell r="E2956">
            <v>1</v>
          </cell>
          <cell r="F2956">
            <v>45.6</v>
          </cell>
          <cell r="G2956">
            <v>45.6</v>
          </cell>
        </row>
        <row r="2959">
          <cell r="B2959" t="str">
            <v>TOTAL MATERIAIS R$</v>
          </cell>
          <cell r="G2959">
            <v>45.6</v>
          </cell>
        </row>
        <row r="2960">
          <cell r="B2960" t="str">
            <v>EQUIPAMENTOS (CUSTO HORÁRIO)</v>
          </cell>
        </row>
        <row r="2961">
          <cell r="B2961" t="str">
            <v>COMPOSIÇÃO PMC-001</v>
          </cell>
          <cell r="C2961" t="str">
            <v>VEÍCULO COM UM CESTO AÉREO SIMPLES ISOLADO COM ALCANCE ATÉ 13 METROS E PORTA ESCADA, MONTADO SOBRE CAMINHÃO DE CARROCERIA (CHP)</v>
          </cell>
          <cell r="D2961" t="str">
            <v>CHP</v>
          </cell>
          <cell r="E2961">
            <v>0.12</v>
          </cell>
          <cell r="F2961">
            <v>100.06</v>
          </cell>
          <cell r="G2961">
            <v>12.01</v>
          </cell>
        </row>
        <row r="2962">
          <cell r="B2962" t="str">
            <v>TOTAL EQUIPAMENTOS (CUSTO HORÁRIO) R$</v>
          </cell>
          <cell r="G2962">
            <v>12.01</v>
          </cell>
        </row>
        <row r="2963">
          <cell r="B2963" t="str">
            <v>SERVIÇOS</v>
          </cell>
        </row>
        <row r="2967">
          <cell r="B2967" t="str">
            <v>TOTAL SERVIÇOS R$</v>
          </cell>
          <cell r="G2967">
            <v>0</v>
          </cell>
        </row>
        <row r="2969">
          <cell r="F2969" t="str">
            <v>TOTAL SIMPLES R$</v>
          </cell>
          <cell r="G2969">
            <v>59.23</v>
          </cell>
        </row>
        <row r="2970">
          <cell r="F2970" t="str">
            <v>ENCARGOS SOCIAIS DE 117,01% R$</v>
          </cell>
          <cell r="G2970">
            <v>1.9</v>
          </cell>
        </row>
        <row r="2971">
          <cell r="F2971" t="str">
            <v>BDI R$</v>
          </cell>
          <cell r="G2971">
            <v>15.28</v>
          </cell>
        </row>
        <row r="2972">
          <cell r="F2972" t="str">
            <v>TOTAL GERAL C/ BDI R$</v>
          </cell>
          <cell r="G2972">
            <v>76.41</v>
          </cell>
        </row>
        <row r="2973">
          <cell r="F2973" t="str">
            <v>TOTAL GERAL S/ BDI R$</v>
          </cell>
          <cell r="G2973">
            <v>61.129999999999995</v>
          </cell>
        </row>
        <row r="2975">
          <cell r="A2975" t="str">
            <v>3.40.d</v>
          </cell>
          <cell r="C2975" t="str">
            <v>De 60A a 100A, bipolar, 10kA</v>
          </cell>
          <cell r="D2975" t="str">
            <v>un</v>
          </cell>
          <cell r="G2975">
            <v>128.2</v>
          </cell>
        </row>
        <row r="2976">
          <cell r="B2976" t="str">
            <v>COMPOSIÇÃO</v>
          </cell>
          <cell r="C2976" t="str">
            <v>De 60A a 100A, bipolar, 10kA</v>
          </cell>
        </row>
        <row r="2977">
          <cell r="B2977" t="str">
            <v>UNIDADE</v>
          </cell>
          <cell r="C2977" t="str">
            <v>un</v>
          </cell>
        </row>
        <row r="2978">
          <cell r="B2978" t="str">
            <v>CÓDIGO</v>
          </cell>
          <cell r="C2978" t="str">
            <v>3.40.d</v>
          </cell>
        </row>
        <row r="2979">
          <cell r="B2979" t="str">
            <v>AUTOR</v>
          </cell>
          <cell r="C2979" t="str">
            <v>HÉLIO DELGÁDO</v>
          </cell>
        </row>
        <row r="2980">
          <cell r="B2980" t="str">
            <v>ULT ATUAL</v>
          </cell>
          <cell r="C2980" t="str">
            <v>14/03/2016 (SEINFRA) E OUT/2016 (PREFEITURA)</v>
          </cell>
        </row>
        <row r="2981">
          <cell r="B2981" t="str">
            <v>TABELA</v>
          </cell>
          <cell r="C2981" t="str">
            <v>SEINFRA V024.1 (DESONERADA)/PREFEITURA DE CANINDÉ  </v>
          </cell>
        </row>
        <row r="2983">
          <cell r="B2983" t="str">
            <v>Código</v>
          </cell>
          <cell r="C2983" t="str">
            <v>Descrição</v>
          </cell>
          <cell r="D2983" t="str">
            <v>Unidade</v>
          </cell>
          <cell r="E2983" t="str">
            <v>Coeficiente</v>
          </cell>
          <cell r="F2983" t="str">
            <v>Preço</v>
          </cell>
          <cell r="G2983" t="str">
            <v>Total</v>
          </cell>
        </row>
        <row r="2984">
          <cell r="B2984" t="str">
            <v>MAO DE OBRA</v>
          </cell>
        </row>
        <row r="2985">
          <cell r="B2985" t="str">
            <v>I0042</v>
          </cell>
          <cell r="C2985" t="str">
            <v>AUXILIAR DE ELETRICISTA</v>
          </cell>
          <cell r="D2985" t="str">
            <v>H</v>
          </cell>
          <cell r="E2985">
            <v>0.17</v>
          </cell>
          <cell r="F2985">
            <v>5.6</v>
          </cell>
          <cell r="G2985">
            <v>0.95</v>
          </cell>
        </row>
        <row r="2986">
          <cell r="B2986" t="str">
            <v>I2312</v>
          </cell>
          <cell r="C2986" t="str">
            <v>ELETRICISTA</v>
          </cell>
          <cell r="D2986" t="str">
            <v>H</v>
          </cell>
          <cell r="E2986">
            <v>0.17</v>
          </cell>
          <cell r="F2986">
            <v>7.2</v>
          </cell>
          <cell r="G2986">
            <v>1.22</v>
          </cell>
        </row>
        <row r="2987">
          <cell r="B2987" t="str">
            <v>GRATIFICAÇÃO DE FUNÇÃO (ELETRICISTA MOTORISTA) DE 10% EM R$</v>
          </cell>
          <cell r="G2987">
            <v>0.122</v>
          </cell>
        </row>
        <row r="2988">
          <cell r="B2988" t="str">
            <v>TOTAL MAO DE OBRA R$</v>
          </cell>
          <cell r="G2988">
            <v>2.29</v>
          </cell>
        </row>
        <row r="2989">
          <cell r="B2989" t="str">
            <v>MATERIAIS</v>
          </cell>
        </row>
        <row r="2990">
          <cell r="B2990" t="str">
            <v>INSUMO PMC-0020</v>
          </cell>
          <cell r="C2990" t="str">
            <v>DISJUNTOR BIPOLAR 100A</v>
          </cell>
          <cell r="D2990" t="str">
            <v>UN</v>
          </cell>
          <cell r="E2990">
            <v>1</v>
          </cell>
          <cell r="F2990">
            <v>106.22</v>
          </cell>
          <cell r="G2990">
            <v>106.22</v>
          </cell>
        </row>
        <row r="2993">
          <cell r="B2993" t="str">
            <v>TOTAL MATERIAIS R$</v>
          </cell>
          <cell r="G2993">
            <v>106.22</v>
          </cell>
        </row>
        <row r="2994">
          <cell r="B2994" t="str">
            <v>EQUIPAMENTOS (CUSTO HORÁRIO)</v>
          </cell>
        </row>
        <row r="2995">
          <cell r="B2995" t="str">
            <v>COMPOSIÇÃO PMC-001</v>
          </cell>
          <cell r="C2995" t="str">
            <v>VEÍCULO COM UM CESTO AÉREO SIMPLES ISOLADO COM ALCANCE ATÉ 13 METROS E PORTA ESCADA, MONTADO SOBRE CAMINHÃO DE CARROCERIA (CHP)</v>
          </cell>
          <cell r="D2995" t="str">
            <v>CHP</v>
          </cell>
          <cell r="E2995">
            <v>0.17</v>
          </cell>
          <cell r="F2995">
            <v>100.06</v>
          </cell>
          <cell r="G2995">
            <v>17.01</v>
          </cell>
        </row>
        <row r="2996">
          <cell r="B2996" t="str">
            <v>TOTAL EQUIPAMENTOS (CUSTO HORÁRIO) R$</v>
          </cell>
          <cell r="G2996">
            <v>17.01</v>
          </cell>
        </row>
        <row r="2997">
          <cell r="B2997" t="str">
            <v>SERVIÇOS</v>
          </cell>
        </row>
        <row r="3001">
          <cell r="B3001" t="str">
            <v>TOTAL SERVIÇOS R$</v>
          </cell>
          <cell r="G3001">
            <v>0</v>
          </cell>
        </row>
        <row r="3003">
          <cell r="F3003" t="str">
            <v>TOTAL SIMPLES R$</v>
          </cell>
          <cell r="G3003">
            <v>125.52000000000001</v>
          </cell>
        </row>
        <row r="3004">
          <cell r="F3004" t="str">
            <v>ENCARGOS SOCIAIS DE 117,01% R$</v>
          </cell>
          <cell r="G3004">
            <v>2.68</v>
          </cell>
        </row>
        <row r="3005">
          <cell r="F3005" t="str">
            <v>BDI R$</v>
          </cell>
          <cell r="G3005">
            <v>32.05</v>
          </cell>
        </row>
        <row r="3006">
          <cell r="F3006" t="str">
            <v>TOTAL GERAL C/ BDI R$</v>
          </cell>
          <cell r="G3006">
            <v>160.25</v>
          </cell>
        </row>
        <row r="3007">
          <cell r="F3007" t="str">
            <v>TOTAL GERAL S/ BDI R$</v>
          </cell>
          <cell r="G3007">
            <v>128.2</v>
          </cell>
        </row>
        <row r="3009">
          <cell r="A3009" t="str">
            <v>3.41.a</v>
          </cell>
          <cell r="C3009" t="str">
            <v>Quadro de  comando e proteção  100A/380V p/ 02 circuitos</v>
          </cell>
          <cell r="D3009" t="str">
            <v>un</v>
          </cell>
          <cell r="G3009">
            <v>2200.45</v>
          </cell>
        </row>
        <row r="3010">
          <cell r="B3010" t="str">
            <v>COMPOSIÇÃO</v>
          </cell>
          <cell r="C3010" t="str">
            <v>Quadro de  comando e proteção  100A/380V p/ 02 circuitos</v>
          </cell>
        </row>
        <row r="3011">
          <cell r="B3011" t="str">
            <v>UNIDADE</v>
          </cell>
          <cell r="C3011" t="str">
            <v>un</v>
          </cell>
        </row>
        <row r="3012">
          <cell r="B3012" t="str">
            <v>CÓDIGO</v>
          </cell>
          <cell r="C3012" t="str">
            <v>3.41.a</v>
          </cell>
        </row>
        <row r="3013">
          <cell r="B3013" t="str">
            <v>AUTOR</v>
          </cell>
          <cell r="C3013" t="str">
            <v>HÉLIO DELGÁDO</v>
          </cell>
        </row>
        <row r="3014">
          <cell r="B3014" t="str">
            <v>ULT ATUAL</v>
          </cell>
          <cell r="C3014" t="str">
            <v>14/03/2016 (SEINFRA) E OUT/2016 (PREFEITURA)</v>
          </cell>
        </row>
        <row r="3015">
          <cell r="B3015" t="str">
            <v>TABELA</v>
          </cell>
          <cell r="C3015" t="str">
            <v>SEINFRA V024.1 (DESONERADA)/PREFEITURA DE CANINDÉ  </v>
          </cell>
        </row>
        <row r="3017">
          <cell r="B3017" t="str">
            <v>Código</v>
          </cell>
          <cell r="C3017" t="str">
            <v>Descrição</v>
          </cell>
          <cell r="D3017" t="str">
            <v>Unidade</v>
          </cell>
          <cell r="E3017" t="str">
            <v>Coeficiente</v>
          </cell>
          <cell r="F3017" t="str">
            <v>Preço</v>
          </cell>
          <cell r="G3017" t="str">
            <v>Total</v>
          </cell>
        </row>
        <row r="3018">
          <cell r="B3018" t="str">
            <v>MAO DE OBRA</v>
          </cell>
        </row>
        <row r="3019">
          <cell r="B3019" t="str">
            <v>I0042</v>
          </cell>
          <cell r="C3019" t="str">
            <v>AUXILIAR DE ELETRICISTA</v>
          </cell>
          <cell r="D3019" t="str">
            <v>H</v>
          </cell>
          <cell r="E3019">
            <v>1.5</v>
          </cell>
          <cell r="F3019">
            <v>5.6</v>
          </cell>
          <cell r="G3019">
            <v>8.4</v>
          </cell>
        </row>
        <row r="3020">
          <cell r="B3020" t="str">
            <v>I1088</v>
          </cell>
          <cell r="C3020" t="str">
            <v>ELETROTECNICO MONTADOR</v>
          </cell>
          <cell r="D3020" t="str">
            <v>H</v>
          </cell>
          <cell r="E3020">
            <v>1.5</v>
          </cell>
          <cell r="F3020">
            <v>7.2</v>
          </cell>
          <cell r="G3020">
            <v>10.8</v>
          </cell>
        </row>
        <row r="3021">
          <cell r="B3021" t="str">
            <v>I2312</v>
          </cell>
          <cell r="C3021" t="str">
            <v>ELETRICISTA</v>
          </cell>
          <cell r="D3021" t="str">
            <v>H</v>
          </cell>
          <cell r="E3021">
            <v>1.5</v>
          </cell>
          <cell r="F3021">
            <v>7.2</v>
          </cell>
          <cell r="G3021">
            <v>10.8</v>
          </cell>
        </row>
        <row r="3022">
          <cell r="B3022" t="str">
            <v>GRATIFICAÇÃO DE FUNÇÃO (ELETRICISTA MOTORISTA) DE 10% EM R$</v>
          </cell>
          <cell r="G3022">
            <v>1.08</v>
          </cell>
        </row>
        <row r="3023">
          <cell r="B3023" t="str">
            <v>TOTAL MAO DE OBRA R$</v>
          </cell>
          <cell r="G3023">
            <v>31.08</v>
          </cell>
        </row>
        <row r="3024">
          <cell r="B3024" t="str">
            <v>MATERIAIS</v>
          </cell>
        </row>
        <row r="3025">
          <cell r="B3025" t="str">
            <v>I1761</v>
          </cell>
          <cell r="C3025" t="str">
            <v>QUADRO DISTRIBUIÇÃO LUZ 650X440X205MM</v>
          </cell>
          <cell r="D3025" t="str">
            <v>UN</v>
          </cell>
          <cell r="E3025">
            <v>1</v>
          </cell>
          <cell r="F3025">
            <v>371.18</v>
          </cell>
          <cell r="G3025">
            <v>371.18</v>
          </cell>
        </row>
        <row r="3026">
          <cell r="B3026" t="str">
            <v>I1016</v>
          </cell>
          <cell r="C3026" t="str">
            <v>DISJUNTOR TRIPOLAR DE 100A</v>
          </cell>
          <cell r="D3026" t="str">
            <v>UN</v>
          </cell>
          <cell r="E3026">
            <v>1</v>
          </cell>
          <cell r="F3026">
            <v>77.93</v>
          </cell>
          <cell r="G3026">
            <v>77.93</v>
          </cell>
        </row>
        <row r="3027">
          <cell r="B3027" t="str">
            <v>I1013</v>
          </cell>
          <cell r="C3027" t="str">
            <v>DISJUNTOR TRIPOLAR 50A</v>
          </cell>
          <cell r="D3027" t="str">
            <v>UN</v>
          </cell>
          <cell r="E3027">
            <v>2</v>
          </cell>
          <cell r="F3027">
            <v>45.6</v>
          </cell>
          <cell r="G3027">
            <v>91.2</v>
          </cell>
        </row>
        <row r="3028">
          <cell r="B3028" t="str">
            <v>INSUMO PMC-0016</v>
          </cell>
          <cell r="C3028" t="str">
            <v>CONTATORA 50A</v>
          </cell>
          <cell r="D3028" t="str">
            <v>UN</v>
          </cell>
          <cell r="E3028">
            <v>2</v>
          </cell>
          <cell r="F3028">
            <v>697.97</v>
          </cell>
          <cell r="G3028">
            <v>1395.94</v>
          </cell>
        </row>
        <row r="3029">
          <cell r="B3029">
            <v>2510</v>
          </cell>
          <cell r="C3029" t="str">
            <v>RELE FOTOELETRICO 1000W/220V</v>
          </cell>
          <cell r="D3029" t="str">
            <v>UN</v>
          </cell>
          <cell r="E3029">
            <v>1</v>
          </cell>
          <cell r="F3029">
            <v>38.44</v>
          </cell>
          <cell r="G3029">
            <v>38.44</v>
          </cell>
        </row>
        <row r="3030">
          <cell r="B3030" t="str">
            <v>I7410</v>
          </cell>
          <cell r="C3030" t="str">
            <v>TRILHO SUPORTE P/ FIXAÇÃO RÁPIDA DIN</v>
          </cell>
          <cell r="D3030" t="str">
            <v>M</v>
          </cell>
          <cell r="E3030">
            <v>1</v>
          </cell>
          <cell r="F3030">
            <v>8.22</v>
          </cell>
          <cell r="G3030">
            <v>8.22</v>
          </cell>
        </row>
        <row r="3033">
          <cell r="B3033" t="str">
            <v>TOTAL MATERIAIS R$</v>
          </cell>
          <cell r="G3033">
            <v>1982.91</v>
          </cell>
        </row>
        <row r="3034">
          <cell r="B3034" t="str">
            <v>EQUIPAMENTOS (CUSTO HORÁRIO)</v>
          </cell>
        </row>
        <row r="3035">
          <cell r="B3035" t="str">
            <v>COMPOSIÇÃO PMC-001</v>
          </cell>
          <cell r="C3035" t="str">
            <v>VEÍCULO COM UM CESTO AÉREO SIMPLES ISOLADO COM ALCANCE ATÉ 13 METROS E PORTA ESCADA, MONTADO SOBRE CAMINHÃO DE CARROCERIA (CHP)</v>
          </cell>
          <cell r="D3035" t="str">
            <v>CHP</v>
          </cell>
          <cell r="E3035">
            <v>1.5</v>
          </cell>
          <cell r="F3035">
            <v>100.06</v>
          </cell>
          <cell r="G3035">
            <v>150.09</v>
          </cell>
        </row>
        <row r="3036">
          <cell r="B3036" t="str">
            <v>TOTAL EQUIPAMENTOS (CUSTO HORÁRIO) R$</v>
          </cell>
          <cell r="G3036">
            <v>150.09</v>
          </cell>
        </row>
        <row r="3037">
          <cell r="B3037" t="str">
            <v>SERVIÇOS</v>
          </cell>
        </row>
        <row r="3041">
          <cell r="B3041" t="str">
            <v>TOTAL SERVIÇOS R$</v>
          </cell>
          <cell r="G3041">
            <v>0</v>
          </cell>
        </row>
        <row r="3043">
          <cell r="F3043" t="str">
            <v>TOTAL SIMPLES R$</v>
          </cell>
          <cell r="G3043">
            <v>2164.08</v>
          </cell>
        </row>
        <row r="3044">
          <cell r="F3044" t="str">
            <v>ENCARGOS SOCIAIS DE 117,01% R$</v>
          </cell>
          <cell r="G3044">
            <v>36.37</v>
          </cell>
        </row>
        <row r="3045">
          <cell r="F3045" t="str">
            <v>BDI R$</v>
          </cell>
          <cell r="G3045">
            <v>550.11</v>
          </cell>
        </row>
        <row r="3046">
          <cell r="F3046" t="str">
            <v>TOTAL GERAL C/ BDI R$</v>
          </cell>
          <cell r="G3046">
            <v>2750.56</v>
          </cell>
        </row>
        <row r="3047">
          <cell r="F3047" t="str">
            <v>TOTAL GERAL S/ BDI R$</v>
          </cell>
          <cell r="G3047">
            <v>2200.45</v>
          </cell>
        </row>
        <row r="3049">
          <cell r="A3049" t="str">
            <v>3.41.b</v>
          </cell>
          <cell r="C3049" t="str">
            <v>Quadro de  comando e proteção  100A/380V p/ 04 circuitos</v>
          </cell>
          <cell r="D3049" t="str">
            <v>un</v>
          </cell>
          <cell r="G3049">
            <v>2319.2400000000002</v>
          </cell>
        </row>
        <row r="3050">
          <cell r="B3050" t="str">
            <v>COMPOSIÇÃO</v>
          </cell>
          <cell r="C3050" t="str">
            <v>Quadro de  comando e proteção  100A/380V p/ 04 circuitos</v>
          </cell>
        </row>
        <row r="3051">
          <cell r="B3051" t="str">
            <v>UNIDADE</v>
          </cell>
          <cell r="C3051" t="str">
            <v>un</v>
          </cell>
        </row>
        <row r="3052">
          <cell r="B3052" t="str">
            <v>CÓDIGO</v>
          </cell>
          <cell r="C3052" t="str">
            <v>3.41.b</v>
          </cell>
        </row>
        <row r="3053">
          <cell r="B3053" t="str">
            <v>AUTOR</v>
          </cell>
          <cell r="C3053" t="str">
            <v>HÉLIO DELGÁDO</v>
          </cell>
        </row>
        <row r="3054">
          <cell r="B3054" t="str">
            <v>ULT ATUAL</v>
          </cell>
          <cell r="C3054" t="str">
            <v>14/03/2016 (SEINFRA) E OUT/2016 (PREFEITURA)</v>
          </cell>
        </row>
        <row r="3055">
          <cell r="B3055" t="str">
            <v>TABELA</v>
          </cell>
          <cell r="C3055" t="str">
            <v>SEINFRA V024.1 (DESONERADA)/PREFEITURA DE CANINDÉ  </v>
          </cell>
        </row>
        <row r="3057">
          <cell r="B3057" t="str">
            <v>Código</v>
          </cell>
          <cell r="C3057" t="str">
            <v>Descrição</v>
          </cell>
          <cell r="D3057" t="str">
            <v>Unidade</v>
          </cell>
          <cell r="E3057" t="str">
            <v>Coeficiente</v>
          </cell>
          <cell r="F3057" t="str">
            <v>Preço</v>
          </cell>
          <cell r="G3057" t="str">
            <v>Total</v>
          </cell>
        </row>
        <row r="3058">
          <cell r="B3058" t="str">
            <v>MAO DE OBRA</v>
          </cell>
        </row>
        <row r="3059">
          <cell r="B3059" t="str">
            <v>I0042</v>
          </cell>
          <cell r="C3059" t="str">
            <v>AUXILIAR DE ELETRICISTA</v>
          </cell>
          <cell r="D3059" t="str">
            <v>H</v>
          </cell>
          <cell r="E3059">
            <v>2</v>
          </cell>
          <cell r="F3059">
            <v>5.6</v>
          </cell>
          <cell r="G3059">
            <v>11.2</v>
          </cell>
        </row>
        <row r="3060">
          <cell r="B3060" t="str">
            <v>I1088</v>
          </cell>
          <cell r="C3060" t="str">
            <v>ELETROTECNICO MONTADOR</v>
          </cell>
          <cell r="D3060" t="str">
            <v>H</v>
          </cell>
          <cell r="E3060">
            <v>2</v>
          </cell>
          <cell r="F3060">
            <v>7.2</v>
          </cell>
          <cell r="G3060">
            <v>14.4</v>
          </cell>
        </row>
        <row r="3061">
          <cell r="B3061" t="str">
            <v>I2312</v>
          </cell>
          <cell r="C3061" t="str">
            <v>ELETRICISTA</v>
          </cell>
          <cell r="D3061" t="str">
            <v>H</v>
          </cell>
          <cell r="E3061">
            <v>2</v>
          </cell>
          <cell r="F3061">
            <v>7.2</v>
          </cell>
          <cell r="G3061">
            <v>14.4</v>
          </cell>
        </row>
        <row r="3062">
          <cell r="B3062" t="str">
            <v>GRATIFICAÇÃO DE FUNÇÃO (ELETRICISTA MOTORISTA) DE 10% EM R$</v>
          </cell>
          <cell r="G3062">
            <v>1.4400000000000002</v>
          </cell>
        </row>
        <row r="3063">
          <cell r="B3063" t="str">
            <v>TOTAL MAO DE OBRA R$</v>
          </cell>
          <cell r="G3063">
            <v>41.44</v>
          </cell>
        </row>
        <row r="3064">
          <cell r="B3064" t="str">
            <v>MATERIAIS</v>
          </cell>
        </row>
        <row r="3065">
          <cell r="B3065" t="str">
            <v>I1761</v>
          </cell>
          <cell r="C3065" t="str">
            <v>QUADRO DISTRIBUIÇÃO LUZ 650X440X205MM</v>
          </cell>
          <cell r="D3065" t="str">
            <v>UN</v>
          </cell>
          <cell r="E3065">
            <v>1</v>
          </cell>
          <cell r="F3065">
            <v>371.18</v>
          </cell>
          <cell r="G3065">
            <v>371.18</v>
          </cell>
        </row>
        <row r="3066">
          <cell r="B3066" t="str">
            <v>I1016</v>
          </cell>
          <cell r="C3066" t="str">
            <v>DISJUNTOR TRIPOLAR DE 100A</v>
          </cell>
          <cell r="D3066" t="str">
            <v>UN</v>
          </cell>
          <cell r="E3066">
            <v>1</v>
          </cell>
          <cell r="F3066">
            <v>77.93</v>
          </cell>
          <cell r="G3066">
            <v>77.93</v>
          </cell>
        </row>
        <row r="3067">
          <cell r="B3067" t="str">
            <v>I1008</v>
          </cell>
          <cell r="C3067" t="str">
            <v>DISJUNTOR TRIPOLAR 25A</v>
          </cell>
          <cell r="D3067" t="str">
            <v>UN</v>
          </cell>
          <cell r="E3067">
            <v>4</v>
          </cell>
          <cell r="F3067">
            <v>45.6</v>
          </cell>
          <cell r="G3067">
            <v>182.4</v>
          </cell>
        </row>
        <row r="3068">
          <cell r="B3068" t="str">
            <v>INSUMO PMC-0015</v>
          </cell>
          <cell r="C3068" t="str">
            <v>CONTATORA 32A</v>
          </cell>
          <cell r="D3068" t="str">
            <v>UN</v>
          </cell>
          <cell r="E3068">
            <v>4</v>
          </cell>
          <cell r="F3068">
            <v>336.75</v>
          </cell>
          <cell r="G3068">
            <v>1347</v>
          </cell>
        </row>
        <row r="3069">
          <cell r="B3069" t="str">
            <v>INSUMO PMC-0050</v>
          </cell>
          <cell r="C3069" t="str">
            <v>RELÉ FOTOELETRONICO</v>
          </cell>
          <cell r="D3069" t="str">
            <v>UN</v>
          </cell>
          <cell r="E3069">
            <v>1</v>
          </cell>
          <cell r="F3069">
            <v>40.82</v>
          </cell>
          <cell r="G3069">
            <v>40.82</v>
          </cell>
        </row>
        <row r="3070">
          <cell r="B3070" t="str">
            <v>I7410</v>
          </cell>
          <cell r="C3070" t="str">
            <v>TRILHO SUPORTE P/ FIXAÇÃO RÁPIDA DIN</v>
          </cell>
          <cell r="D3070" t="str">
            <v>M</v>
          </cell>
          <cell r="E3070">
            <v>1.2</v>
          </cell>
          <cell r="F3070">
            <v>8.22</v>
          </cell>
          <cell r="G3070">
            <v>9.86</v>
          </cell>
        </row>
        <row r="3073">
          <cell r="B3073" t="str">
            <v>TOTAL MATERIAIS R$</v>
          </cell>
          <cell r="G3073">
            <v>2029.19</v>
          </cell>
        </row>
        <row r="3074">
          <cell r="B3074" t="str">
            <v>EQUIPAMENTOS (CUSTO HORÁRIO)</v>
          </cell>
        </row>
        <row r="3075">
          <cell r="B3075" t="str">
            <v>COMPOSIÇÃO PMC-001</v>
          </cell>
          <cell r="C3075" t="str">
            <v>VEÍCULO COM UM CESTO AÉREO SIMPLES ISOLADO COM ALCANCE ATÉ 13 METROS E PORTA ESCADA, MONTADO SOBRE CAMINHÃO DE CARROCERIA (CHP)</v>
          </cell>
          <cell r="D3075" t="str">
            <v>CHP</v>
          </cell>
          <cell r="E3075">
            <v>2</v>
          </cell>
          <cell r="F3075">
            <v>100.06</v>
          </cell>
          <cell r="G3075">
            <v>200.12</v>
          </cell>
        </row>
        <row r="3076">
          <cell r="B3076" t="str">
            <v>TOTAL EQUIPAMENTOS (CUSTO HORÁRIO) R$</v>
          </cell>
          <cell r="G3076">
            <v>200.12</v>
          </cell>
        </row>
        <row r="3077">
          <cell r="B3077" t="str">
            <v>SERVIÇOS</v>
          </cell>
        </row>
        <row r="3081">
          <cell r="B3081" t="str">
            <v>TOTAL SERVIÇOS R$</v>
          </cell>
          <cell r="G3081">
            <v>0</v>
          </cell>
        </row>
        <row r="3083">
          <cell r="F3083" t="str">
            <v>TOTAL SIMPLES R$</v>
          </cell>
          <cell r="G3083">
            <v>2270.75</v>
          </cell>
        </row>
        <row r="3084">
          <cell r="F3084" t="str">
            <v>ENCARGOS SOCIAIS DE 117,01% R$</v>
          </cell>
          <cell r="G3084">
            <v>48.49</v>
          </cell>
        </row>
        <row r="3085">
          <cell r="F3085" t="str">
            <v>BDI R$</v>
          </cell>
          <cell r="G3085">
            <v>579.81</v>
          </cell>
        </row>
        <row r="3086">
          <cell r="F3086" t="str">
            <v>TOTAL GERAL C/ BDI R$</v>
          </cell>
          <cell r="G3086">
            <v>2899.05</v>
          </cell>
        </row>
        <row r="3087">
          <cell r="F3087" t="str">
            <v>TOTAL GERAL S/ BDI R$</v>
          </cell>
          <cell r="G3087">
            <v>2319.2400000000002</v>
          </cell>
        </row>
        <row r="3089">
          <cell r="A3089" t="str">
            <v>3.49.a</v>
          </cell>
          <cell r="C3089" t="str">
            <v>Quando de medição monofásico leitura à distância padrão ENEL</v>
          </cell>
          <cell r="D3089" t="str">
            <v>un</v>
          </cell>
          <cell r="G3089">
            <v>166.13</v>
          </cell>
        </row>
        <row r="3090">
          <cell r="B3090" t="str">
            <v>COMPOSIÇÃO</v>
          </cell>
          <cell r="C3090" t="str">
            <v>Quando de medição monofásico leitura à distância padrão ENEL</v>
          </cell>
        </row>
        <row r="3091">
          <cell r="B3091" t="str">
            <v>UNIDADE</v>
          </cell>
          <cell r="C3091" t="str">
            <v>un</v>
          </cell>
        </row>
        <row r="3092">
          <cell r="B3092" t="str">
            <v>CÓDIGO</v>
          </cell>
          <cell r="C3092" t="str">
            <v>3.49.a</v>
          </cell>
        </row>
        <row r="3093">
          <cell r="B3093" t="str">
            <v>AUTOR</v>
          </cell>
          <cell r="C3093" t="str">
            <v>HÉLIO DELGÁDO</v>
          </cell>
        </row>
        <row r="3094">
          <cell r="B3094" t="str">
            <v>ULT ATUAL</v>
          </cell>
          <cell r="C3094" t="str">
            <v>08/03/2016 (SEINFRA), 14/11/2016 (SINAPI) E OUT/2016 (PREFEITURA)</v>
          </cell>
        </row>
        <row r="3095">
          <cell r="B3095" t="str">
            <v>TABELA</v>
          </cell>
          <cell r="C3095" t="str">
            <v>SEINFRA V024.1 (DESONERADA)/SINAPI OUT/16 (DESONERADA)/PREFEITURA DE CANINDÉ</v>
          </cell>
        </row>
        <row r="3097">
          <cell r="B3097" t="str">
            <v>Código</v>
          </cell>
          <cell r="C3097" t="str">
            <v>Descrição</v>
          </cell>
          <cell r="D3097" t="str">
            <v>Unidade</v>
          </cell>
          <cell r="E3097" t="str">
            <v>Coeficiente</v>
          </cell>
          <cell r="F3097" t="str">
            <v>Preço</v>
          </cell>
          <cell r="G3097" t="str">
            <v>Total</v>
          </cell>
        </row>
        <row r="3098">
          <cell r="B3098" t="str">
            <v>MAO DE OBRA</v>
          </cell>
        </row>
        <row r="3099">
          <cell r="B3099" t="str">
            <v>I0042</v>
          </cell>
          <cell r="C3099" t="str">
            <v>AUXILIAR DE ELETRICISTA</v>
          </cell>
          <cell r="D3099" t="str">
            <v>H</v>
          </cell>
          <cell r="E3099">
            <v>0.5</v>
          </cell>
          <cell r="F3099">
            <v>5.6</v>
          </cell>
          <cell r="G3099">
            <v>2.8</v>
          </cell>
        </row>
        <row r="3100">
          <cell r="B3100" t="str">
            <v>I2312</v>
          </cell>
          <cell r="C3100" t="str">
            <v>ELETRICISTA</v>
          </cell>
          <cell r="D3100" t="str">
            <v>H</v>
          </cell>
          <cell r="E3100">
            <v>0.5</v>
          </cell>
          <cell r="F3100">
            <v>7.2</v>
          </cell>
          <cell r="G3100">
            <v>3.6</v>
          </cell>
        </row>
        <row r="3101">
          <cell r="B3101" t="str">
            <v>GRATIFICAÇÃO DE FUNÇÃO (ELETRICISTA MOTORISTA) DE 10% EM R$</v>
          </cell>
          <cell r="G3101">
            <v>0.36000000000000004</v>
          </cell>
        </row>
        <row r="3102">
          <cell r="B3102" t="str">
            <v>TOTAL MAO DE OBRA R$</v>
          </cell>
          <cell r="G3102">
            <v>6.76</v>
          </cell>
        </row>
        <row r="3103">
          <cell r="B3103" t="str">
            <v>MATERIAIS</v>
          </cell>
        </row>
        <row r="3104">
          <cell r="B3104">
            <v>39680</v>
          </cell>
          <cell r="C3104" t="str">
            <v>CAIXAS DE PROTECAO PARA 1 MEDIDOR MONOFASICO, EM CHAPA DE ACO 20 USG (PADRAO DA CONCESSIONARIA LOCAL)</v>
          </cell>
          <cell r="D3104" t="str">
            <v>UN</v>
          </cell>
          <cell r="E3104">
            <v>1</v>
          </cell>
          <cell r="F3104">
            <v>101.43</v>
          </cell>
          <cell r="G3104">
            <v>101.43</v>
          </cell>
        </row>
        <row r="3108">
          <cell r="B3108" t="str">
            <v>TOTAL MATERIAIS R$</v>
          </cell>
          <cell r="G3108">
            <v>101.43</v>
          </cell>
        </row>
        <row r="3109">
          <cell r="B3109" t="str">
            <v>EQUIPAMENTOS (CUSTO HORÁRIO)</v>
          </cell>
        </row>
        <row r="3110">
          <cell r="B3110" t="str">
            <v>COMPOSIÇÃO PMC-001</v>
          </cell>
          <cell r="C3110" t="str">
            <v>VEÍCULO COM UM CESTO AÉREO SIMPLES ISOLADO COM ALCANCE ATÉ 13 METROS E PORTA ESCADA, MONTADO SOBRE CAMINHÃO DE CARROCERIA (CHP)</v>
          </cell>
          <cell r="D3110" t="str">
            <v>CHP</v>
          </cell>
          <cell r="E3110">
            <v>0.5</v>
          </cell>
          <cell r="F3110">
            <v>100.06</v>
          </cell>
          <cell r="G3110">
            <v>50.03</v>
          </cell>
        </row>
        <row r="3111">
          <cell r="B3111" t="str">
            <v>TOTAL EQUIPAMENTOS (CUSTO HORÁRIO) R$</v>
          </cell>
          <cell r="G3111">
            <v>50.03</v>
          </cell>
        </row>
        <row r="3112">
          <cell r="B3112" t="str">
            <v>SERVIÇOS</v>
          </cell>
        </row>
        <row r="3116">
          <cell r="B3116" t="str">
            <v>TOTAL SERVIÇOS R$</v>
          </cell>
          <cell r="G3116">
            <v>0</v>
          </cell>
        </row>
        <row r="3118">
          <cell r="F3118" t="str">
            <v>TOTAL SIMPLES R$</v>
          </cell>
          <cell r="G3118">
            <v>158.22000000000003</v>
          </cell>
        </row>
        <row r="3119">
          <cell r="F3119" t="str">
            <v>ENCARGOS SOCIAIS DE 117,01% R$</v>
          </cell>
          <cell r="G3119">
            <v>7.91</v>
          </cell>
        </row>
        <row r="3120">
          <cell r="F3120" t="str">
            <v>BDI R$</v>
          </cell>
          <cell r="G3120">
            <v>41.53</v>
          </cell>
        </row>
        <row r="3121">
          <cell r="F3121" t="str">
            <v>TOTAL GERAL C/ BDI R$</v>
          </cell>
          <cell r="G3121">
            <v>207.66</v>
          </cell>
        </row>
        <row r="3122">
          <cell r="F3122" t="str">
            <v>TOTAL GERAL S/ BDI R$</v>
          </cell>
          <cell r="G3122">
            <v>166.13</v>
          </cell>
        </row>
        <row r="3124">
          <cell r="A3124" t="str">
            <v>3.49.b</v>
          </cell>
          <cell r="C3124" t="str">
            <v>Quando de medição trifásico leitura à distância padrão ENEL</v>
          </cell>
          <cell r="D3124" t="str">
            <v>un</v>
          </cell>
          <cell r="G3124">
            <v>401.8</v>
          </cell>
        </row>
        <row r="3125">
          <cell r="B3125" t="str">
            <v>COMPOSIÇÃO</v>
          </cell>
          <cell r="C3125" t="str">
            <v>Quando de medição trifásico leitura à distância padrão ENEL</v>
          </cell>
        </row>
        <row r="3126">
          <cell r="B3126" t="str">
            <v>UNIDADE</v>
          </cell>
          <cell r="C3126" t="str">
            <v>un</v>
          </cell>
        </row>
        <row r="3127">
          <cell r="B3127" t="str">
            <v>CÓDIGO</v>
          </cell>
          <cell r="C3127" t="str">
            <v>3.49.b</v>
          </cell>
        </row>
        <row r="3128">
          <cell r="B3128" t="str">
            <v>AUTOR</v>
          </cell>
          <cell r="C3128" t="str">
            <v>HÉLIO DELGÁDO</v>
          </cell>
        </row>
        <row r="3129">
          <cell r="B3129" t="str">
            <v>ULT ATUAL</v>
          </cell>
          <cell r="C3129" t="str">
            <v>14/03/2016 (SEINFRA) E OUT/2016 (PREFEITURA)</v>
          </cell>
        </row>
        <row r="3130">
          <cell r="B3130" t="str">
            <v>TABELA</v>
          </cell>
          <cell r="C3130" t="str">
            <v>SEINFRA V024.1 (DESONERADA)/PREFEITURA DE CANINDÉ</v>
          </cell>
        </row>
        <row r="3132">
          <cell r="B3132" t="str">
            <v>Código</v>
          </cell>
          <cell r="C3132" t="str">
            <v>Descrição</v>
          </cell>
          <cell r="D3132" t="str">
            <v>Unidade</v>
          </cell>
          <cell r="E3132" t="str">
            <v>Coeficiente</v>
          </cell>
          <cell r="F3132" t="str">
            <v>Preço</v>
          </cell>
          <cell r="G3132" t="str">
            <v>Total</v>
          </cell>
        </row>
        <row r="3133">
          <cell r="B3133" t="str">
            <v>MAO DE OBRA</v>
          </cell>
        </row>
        <row r="3134">
          <cell r="B3134" t="str">
            <v>I0042</v>
          </cell>
          <cell r="C3134" t="str">
            <v>AUXILIAR DE ELETRICISTA</v>
          </cell>
          <cell r="D3134" t="str">
            <v>H</v>
          </cell>
          <cell r="E3134">
            <v>1</v>
          </cell>
          <cell r="F3134">
            <v>5.6</v>
          </cell>
          <cell r="G3134">
            <v>5.6</v>
          </cell>
        </row>
        <row r="3135">
          <cell r="B3135" t="str">
            <v>I2312</v>
          </cell>
          <cell r="C3135" t="str">
            <v>ELETRICISTA</v>
          </cell>
          <cell r="D3135" t="str">
            <v>H</v>
          </cell>
          <cell r="E3135">
            <v>1</v>
          </cell>
          <cell r="F3135">
            <v>7.2</v>
          </cell>
          <cell r="G3135">
            <v>7.2</v>
          </cell>
        </row>
        <row r="3136">
          <cell r="B3136" t="str">
            <v>GRATIFICAÇÃO DE FUNÇÃO (ELETRICISTA MOTORISTA) DE 10% EM R$</v>
          </cell>
          <cell r="G3136">
            <v>0.7200000000000001</v>
          </cell>
        </row>
        <row r="3137">
          <cell r="B3137" t="str">
            <v>TOTAL MAO DE OBRA R$</v>
          </cell>
          <cell r="G3137">
            <v>13.52</v>
          </cell>
        </row>
        <row r="3138">
          <cell r="B3138" t="str">
            <v>MATERIAIS</v>
          </cell>
        </row>
        <row r="3139">
          <cell r="B3139" t="str">
            <v>I2413</v>
          </cell>
          <cell r="C3139" t="str">
            <v>QUADRO DE MEDIÇÃO TRIFASICA EM POSTE</v>
          </cell>
          <cell r="D3139" t="str">
            <v>UN</v>
          </cell>
          <cell r="E3139">
            <v>1</v>
          </cell>
          <cell r="F3139">
            <v>272.4</v>
          </cell>
          <cell r="G3139">
            <v>272.4</v>
          </cell>
        </row>
        <row r="3143">
          <cell r="B3143" t="str">
            <v>TOTAL MATERIAIS R$</v>
          </cell>
          <cell r="G3143">
            <v>272.4</v>
          </cell>
        </row>
        <row r="3144">
          <cell r="B3144" t="str">
            <v>EQUIPAMENTOS (CUSTO HORÁRIO)</v>
          </cell>
        </row>
        <row r="3145">
          <cell r="B3145" t="str">
            <v>COMPOSIÇÃO PMC-001</v>
          </cell>
          <cell r="C3145" t="str">
            <v>VEÍCULO COM UM CESTO AÉREO SIMPLES ISOLADO COM ALCANCE ATÉ 13 METROS E PORTA ESCADA, MONTADO SOBRE CAMINHÃO DE CARROCERIA (CHP)</v>
          </cell>
          <cell r="D3145" t="str">
            <v>CHP</v>
          </cell>
          <cell r="E3145">
            <v>1</v>
          </cell>
          <cell r="F3145">
            <v>100.06</v>
          </cell>
          <cell r="G3145">
            <v>100.06</v>
          </cell>
        </row>
        <row r="3146">
          <cell r="B3146" t="str">
            <v>TOTAL EQUIPAMENTOS (CUSTO HORÁRIO) R$</v>
          </cell>
          <cell r="G3146">
            <v>100.06</v>
          </cell>
        </row>
        <row r="3147">
          <cell r="B3147" t="str">
            <v>SERVIÇOS</v>
          </cell>
        </row>
        <row r="3151">
          <cell r="B3151" t="str">
            <v>TOTAL SERVIÇOS R$</v>
          </cell>
          <cell r="G3151">
            <v>0</v>
          </cell>
        </row>
        <row r="3153">
          <cell r="F3153" t="str">
            <v>TOTAL SIMPLES R$</v>
          </cell>
          <cell r="G3153">
            <v>385.97999999999996</v>
          </cell>
        </row>
        <row r="3154">
          <cell r="F3154" t="str">
            <v>ENCARGOS SOCIAIS DE 117,01% R$</v>
          </cell>
          <cell r="G3154">
            <v>15.82</v>
          </cell>
        </row>
        <row r="3155">
          <cell r="F3155" t="str">
            <v>BDI R$</v>
          </cell>
          <cell r="G3155">
            <v>100.45</v>
          </cell>
        </row>
        <row r="3156">
          <cell r="F3156" t="str">
            <v>TOTAL GERAL C/ BDI R$</v>
          </cell>
          <cell r="G3156">
            <v>502.25</v>
          </cell>
        </row>
        <row r="3157">
          <cell r="F3157" t="str">
            <v>TOTAL GERAL S/ BDI R$</v>
          </cell>
          <cell r="G3157">
            <v>401.8</v>
          </cell>
        </row>
        <row r="3159">
          <cell r="A3159" t="str">
            <v>3.50.a</v>
          </cell>
          <cell r="C3159" t="str">
            <v>Até 11m</v>
          </cell>
          <cell r="D3159" t="str">
            <v>un</v>
          </cell>
          <cell r="G3159">
            <v>168.45</v>
          </cell>
        </row>
        <row r="3160">
          <cell r="B3160" t="str">
            <v>COMPOSIÇÃO</v>
          </cell>
          <cell r="C3160" t="str">
            <v>Até 11m</v>
          </cell>
        </row>
        <row r="3161">
          <cell r="B3161" t="str">
            <v>UNIDADE</v>
          </cell>
          <cell r="C3161" t="str">
            <v>un</v>
          </cell>
        </row>
        <row r="3162">
          <cell r="B3162" t="str">
            <v>CÓDIGO</v>
          </cell>
          <cell r="C3162" t="str">
            <v>3.50.a</v>
          </cell>
        </row>
        <row r="3163">
          <cell r="B3163" t="str">
            <v>AUTOR</v>
          </cell>
          <cell r="C3163" t="str">
            <v>HÉLIO DELGÁDO</v>
          </cell>
        </row>
        <row r="3164">
          <cell r="B3164" t="str">
            <v>ULT ATUAL</v>
          </cell>
          <cell r="C3164" t="str">
            <v>14/03/2016 (SEINFRA) E OUT/2016 (PREFEITURA)</v>
          </cell>
        </row>
        <row r="3165">
          <cell r="B3165" t="str">
            <v>TABELA</v>
          </cell>
          <cell r="C3165" t="str">
            <v>SEINFRA V024.1 (DESONERADA)/PREFEITURA DE CANINDÉ</v>
          </cell>
        </row>
        <row r="3167">
          <cell r="B3167" t="str">
            <v>Código</v>
          </cell>
          <cell r="C3167" t="str">
            <v>Descrição</v>
          </cell>
          <cell r="D3167" t="str">
            <v>Unidade</v>
          </cell>
          <cell r="E3167" t="str">
            <v>Coeficiente</v>
          </cell>
          <cell r="F3167" t="str">
            <v>Preço</v>
          </cell>
          <cell r="G3167" t="str">
            <v>Total</v>
          </cell>
        </row>
        <row r="3168">
          <cell r="B3168" t="str">
            <v>MAO DE OBRA</v>
          </cell>
        </row>
        <row r="3169">
          <cell r="B3169" t="str">
            <v>I0042</v>
          </cell>
          <cell r="C3169" t="str">
            <v>AUXILIAR DE ELETRICISTA</v>
          </cell>
          <cell r="D3169" t="str">
            <v>H</v>
          </cell>
          <cell r="E3169">
            <v>0.75</v>
          </cell>
          <cell r="F3169">
            <v>5.6</v>
          </cell>
          <cell r="G3169">
            <v>4.2</v>
          </cell>
        </row>
        <row r="3170">
          <cell r="B3170" t="str">
            <v>I2312</v>
          </cell>
          <cell r="C3170" t="str">
            <v>ELETRICISTA</v>
          </cell>
          <cell r="D3170" t="str">
            <v>H</v>
          </cell>
          <cell r="E3170">
            <v>0.75</v>
          </cell>
          <cell r="F3170">
            <v>7.2</v>
          </cell>
          <cell r="G3170">
            <v>5.4</v>
          </cell>
        </row>
        <row r="3171">
          <cell r="B3171" t="str">
            <v>GRATIFICAÇÃO DE FUNÇÃO (ELETRICISTA MOTORISTA) DE 10% EM R$</v>
          </cell>
          <cell r="G3171">
            <v>0.54</v>
          </cell>
        </row>
        <row r="3172">
          <cell r="B3172" t="str">
            <v>TOTAL MAO DE OBRA R$</v>
          </cell>
          <cell r="G3172">
            <v>10.14</v>
          </cell>
        </row>
        <row r="3173">
          <cell r="B3173" t="str">
            <v>MATERIAIS</v>
          </cell>
        </row>
        <row r="3174">
          <cell r="B3174" t="str">
            <v>I2249</v>
          </cell>
          <cell r="C3174" t="str">
            <v>VERNIZ POLIURETANO PARA CONCRETO, ALVENARIA E ESTRUTURAS DE AÇO CARBONO</v>
          </cell>
          <cell r="D3174" t="str">
            <v>L</v>
          </cell>
          <cell r="E3174">
            <v>4.38</v>
          </cell>
          <cell r="F3174">
            <v>13.59</v>
          </cell>
          <cell r="G3174">
            <v>59.52</v>
          </cell>
        </row>
        <row r="3175">
          <cell r="B3175" t="str">
            <v>I1201</v>
          </cell>
          <cell r="C3175" t="str">
            <v>FUNDO PRIMER PARA CONCRETO</v>
          </cell>
          <cell r="D3175" t="str">
            <v>L</v>
          </cell>
          <cell r="E3175">
            <v>1.31</v>
          </cell>
          <cell r="F3175">
            <v>9.07</v>
          </cell>
          <cell r="G3175">
            <v>11.88</v>
          </cell>
        </row>
        <row r="3178">
          <cell r="B3178" t="str">
            <v>TOTAL MATERIAIS R$</v>
          </cell>
          <cell r="G3178">
            <v>71.4</v>
          </cell>
        </row>
        <row r="3179">
          <cell r="B3179" t="str">
            <v>EQUIPAMENTOS (CUSTO HORÁRIO)</v>
          </cell>
        </row>
        <row r="3180">
          <cell r="B3180" t="str">
            <v>COMPOSIÇÃO PMC-001</v>
          </cell>
          <cell r="C3180" t="str">
            <v>VEÍCULO COM UM CESTO AÉREO SIMPLES ISOLADO COM ALCANCE ATÉ 13 METROS E PORTA ESCADA, MONTADO SOBRE CAMINHÃO DE CARROCERIA (CHP)</v>
          </cell>
          <cell r="D3180" t="str">
            <v>CHP</v>
          </cell>
          <cell r="E3180">
            <v>0.75</v>
          </cell>
          <cell r="F3180">
            <v>100.06</v>
          </cell>
          <cell r="G3180">
            <v>75.05</v>
          </cell>
        </row>
        <row r="3181">
          <cell r="B3181" t="str">
            <v>TOTAL EQUIPAMENTOS (CUSTO HORÁRIO) R$</v>
          </cell>
          <cell r="G3181">
            <v>75.05</v>
          </cell>
        </row>
        <row r="3182">
          <cell r="B3182" t="str">
            <v>SERVIÇOS</v>
          </cell>
        </row>
        <row r="3186">
          <cell r="B3186" t="str">
            <v>TOTAL SERVIÇOS R$</v>
          </cell>
          <cell r="G3186">
            <v>0</v>
          </cell>
        </row>
        <row r="3188">
          <cell r="F3188" t="str">
            <v>TOTAL SIMPLES R$</v>
          </cell>
          <cell r="G3188">
            <v>156.59</v>
          </cell>
        </row>
        <row r="3189">
          <cell r="F3189" t="str">
            <v>ENCARGOS SOCIAIS DE 117,01% R$</v>
          </cell>
          <cell r="G3189">
            <v>11.86</v>
          </cell>
        </row>
        <row r="3190">
          <cell r="F3190" t="str">
            <v>BDI R$</v>
          </cell>
          <cell r="G3190">
            <v>42.11</v>
          </cell>
        </row>
        <row r="3191">
          <cell r="F3191" t="str">
            <v>TOTAL GERAL C/ BDI R$</v>
          </cell>
          <cell r="G3191">
            <v>210.56</v>
          </cell>
        </row>
        <row r="3192">
          <cell r="F3192" t="str">
            <v>TOTAL GERAL S/ BDI R$</v>
          </cell>
          <cell r="G3192">
            <v>168.45</v>
          </cell>
        </row>
        <row r="3194">
          <cell r="A3194" t="str">
            <v>3.50.b</v>
          </cell>
          <cell r="C3194" t="str">
            <v>De 12 até 15m</v>
          </cell>
          <cell r="D3194" t="str">
            <v>un</v>
          </cell>
          <cell r="G3194">
            <v>228.4</v>
          </cell>
        </row>
        <row r="3195">
          <cell r="B3195" t="str">
            <v>COMPOSIÇÃO</v>
          </cell>
          <cell r="C3195" t="str">
            <v>De 12 até 15m</v>
          </cell>
        </row>
        <row r="3196">
          <cell r="B3196" t="str">
            <v>UNIDADE</v>
          </cell>
          <cell r="C3196" t="str">
            <v>un</v>
          </cell>
        </row>
        <row r="3197">
          <cell r="B3197" t="str">
            <v>CÓDIGO</v>
          </cell>
          <cell r="C3197" t="str">
            <v>3.50.b</v>
          </cell>
        </row>
        <row r="3198">
          <cell r="B3198" t="str">
            <v>AUTOR</v>
          </cell>
          <cell r="C3198" t="str">
            <v>HÉLIO DELGÁDO</v>
          </cell>
        </row>
        <row r="3199">
          <cell r="B3199" t="str">
            <v>ULT ATUAL</v>
          </cell>
          <cell r="C3199" t="str">
            <v>14/03/2016 (SEINFRA) E OUT/2016 (PREFEITURA)</v>
          </cell>
        </row>
        <row r="3200">
          <cell r="B3200" t="str">
            <v>TABELA</v>
          </cell>
          <cell r="C3200" t="str">
            <v>SEINFRA V024.1 (DESONERADA)/PREFEITURA DE CANINDÉ</v>
          </cell>
        </row>
        <row r="3202">
          <cell r="B3202" t="str">
            <v>Código</v>
          </cell>
          <cell r="C3202" t="str">
            <v>Descrição</v>
          </cell>
          <cell r="D3202" t="str">
            <v>Unidade</v>
          </cell>
          <cell r="E3202" t="str">
            <v>Coeficiente</v>
          </cell>
          <cell r="F3202" t="str">
            <v>Preço</v>
          </cell>
          <cell r="G3202" t="str">
            <v>Total</v>
          </cell>
        </row>
        <row r="3203">
          <cell r="B3203" t="str">
            <v>MAO DE OBRA</v>
          </cell>
        </row>
        <row r="3204">
          <cell r="B3204" t="str">
            <v>I0042</v>
          </cell>
          <cell r="C3204" t="str">
            <v>AUXILIAR DE ELETRICISTA</v>
          </cell>
          <cell r="D3204" t="str">
            <v>H</v>
          </cell>
          <cell r="E3204">
            <v>1</v>
          </cell>
          <cell r="F3204">
            <v>5.6</v>
          </cell>
          <cell r="G3204">
            <v>5.6</v>
          </cell>
        </row>
        <row r="3205">
          <cell r="B3205" t="str">
            <v>I2312</v>
          </cell>
          <cell r="C3205" t="str">
            <v>ELETRICISTA</v>
          </cell>
          <cell r="D3205" t="str">
            <v>H</v>
          </cell>
          <cell r="E3205">
            <v>1</v>
          </cell>
          <cell r="F3205">
            <v>7.2</v>
          </cell>
          <cell r="G3205">
            <v>7.2</v>
          </cell>
        </row>
        <row r="3206">
          <cell r="B3206" t="str">
            <v>GRATIFICAÇÃO DE FUNÇÃO (ELETRICISTA MOTORISTA) DE 10% EM R$</v>
          </cell>
          <cell r="G3206">
            <v>0.7200000000000001</v>
          </cell>
        </row>
        <row r="3207">
          <cell r="B3207" t="str">
            <v>TOTAL MAO DE OBRA R$</v>
          </cell>
          <cell r="G3207">
            <v>13.52</v>
          </cell>
        </row>
        <row r="3208">
          <cell r="B3208" t="str">
            <v>MATERIAIS</v>
          </cell>
        </row>
        <row r="3209">
          <cell r="B3209" t="str">
            <v>I2249</v>
          </cell>
          <cell r="C3209" t="str">
            <v>VERNIZ POLIURETANO PARA CONCRETO, ALVENARIA E ESTRUTURAS DE AÇO CARBONO</v>
          </cell>
          <cell r="D3209" t="str">
            <v>L</v>
          </cell>
          <cell r="E3209">
            <v>6.07</v>
          </cell>
          <cell r="F3209">
            <v>13.59</v>
          </cell>
          <cell r="G3209">
            <v>82.49</v>
          </cell>
        </row>
        <row r="3210">
          <cell r="B3210" t="str">
            <v>I1201</v>
          </cell>
          <cell r="C3210" t="str">
            <v>FUNDO PRIMER PARA CONCRETO</v>
          </cell>
          <cell r="D3210" t="str">
            <v>L</v>
          </cell>
          <cell r="E3210">
            <v>1.82</v>
          </cell>
          <cell r="F3210">
            <v>9.07</v>
          </cell>
          <cell r="G3210">
            <v>16.51</v>
          </cell>
        </row>
        <row r="3213">
          <cell r="B3213" t="str">
            <v>TOTAL MATERIAIS R$</v>
          </cell>
          <cell r="G3213">
            <v>99</v>
          </cell>
        </row>
        <row r="3214">
          <cell r="B3214" t="str">
            <v>EQUIPAMENTOS (CUSTO HORÁRIO)</v>
          </cell>
        </row>
        <row r="3215">
          <cell r="B3215" t="str">
            <v>COMPOSIÇÃO PMC-001</v>
          </cell>
          <cell r="C3215" t="str">
            <v>VEÍCULO COM UM CESTO AÉREO SIMPLES ISOLADO COM ALCANCE ATÉ 13 METROS E PORTA ESCADA, MONTADO SOBRE CAMINHÃO DE CARROCERIA (CHP)</v>
          </cell>
          <cell r="D3215" t="str">
            <v>CHP</v>
          </cell>
          <cell r="E3215">
            <v>1</v>
          </cell>
          <cell r="F3215">
            <v>100.06</v>
          </cell>
          <cell r="G3215">
            <v>100.06</v>
          </cell>
        </row>
        <row r="3216">
          <cell r="B3216" t="str">
            <v>TOTAL EQUIPAMENTOS (CUSTO HORÁRIO) R$</v>
          </cell>
          <cell r="G3216">
            <v>100.06</v>
          </cell>
        </row>
        <row r="3217">
          <cell r="B3217" t="str">
            <v>SERVIÇOS</v>
          </cell>
        </row>
        <row r="3221">
          <cell r="B3221" t="str">
            <v>TOTAL SERVIÇOS R$</v>
          </cell>
          <cell r="G3221">
            <v>0</v>
          </cell>
        </row>
        <row r="3223">
          <cell r="F3223" t="str">
            <v>TOTAL SIMPLES R$</v>
          </cell>
          <cell r="G3223">
            <v>212.57999999999998</v>
          </cell>
        </row>
        <row r="3224">
          <cell r="F3224" t="str">
            <v>ENCARGOS SOCIAIS DE 117,01% R$</v>
          </cell>
          <cell r="G3224">
            <v>15.82</v>
          </cell>
        </row>
        <row r="3225">
          <cell r="F3225" t="str">
            <v>BDI R$</v>
          </cell>
          <cell r="G3225">
            <v>57.1</v>
          </cell>
        </row>
        <row r="3226">
          <cell r="F3226" t="str">
            <v>TOTAL GERAL C/ BDI R$</v>
          </cell>
          <cell r="G3226">
            <v>285.5</v>
          </cell>
        </row>
        <row r="3227">
          <cell r="F3227" t="str">
            <v>TOTAL GERAL S/ BDI R$</v>
          </cell>
          <cell r="G3227">
            <v>228.4</v>
          </cell>
        </row>
        <row r="3229">
          <cell r="A3229" t="str">
            <v>3.51.a</v>
          </cell>
          <cell r="C3229" t="str">
            <v>De 210mm</v>
          </cell>
          <cell r="D3229" t="str">
            <v>un</v>
          </cell>
          <cell r="G3229">
            <v>39.32</v>
          </cell>
        </row>
        <row r="3230">
          <cell r="B3230" t="str">
            <v>COMPOSIÇÃO</v>
          </cell>
          <cell r="C3230" t="str">
            <v>De 210mm</v>
          </cell>
        </row>
        <row r="3231">
          <cell r="B3231" t="str">
            <v>UNIDADE</v>
          </cell>
          <cell r="C3231" t="str">
            <v>un</v>
          </cell>
        </row>
        <row r="3232">
          <cell r="B3232" t="str">
            <v>CÓDIGO</v>
          </cell>
          <cell r="C3232" t="str">
            <v>3.51.a</v>
          </cell>
        </row>
        <row r="3233">
          <cell r="B3233" t="str">
            <v>AUTOR</v>
          </cell>
          <cell r="C3233" t="str">
            <v>HÉLIO DELGÁDO</v>
          </cell>
        </row>
        <row r="3234">
          <cell r="B3234" t="str">
            <v>ULT ATUAL</v>
          </cell>
          <cell r="C3234" t="str">
            <v>14/03/2016 (SEINFRA) E OUT/2016 (PREFEITURA)</v>
          </cell>
        </row>
        <row r="3235">
          <cell r="B3235" t="str">
            <v>TABELA</v>
          </cell>
          <cell r="C3235" t="str">
            <v>SEINFRA V024.1 (DESONERADA)/PREFEITURA DE CANINDÉ  </v>
          </cell>
        </row>
        <row r="3237">
          <cell r="B3237" t="str">
            <v>Código</v>
          </cell>
          <cell r="C3237" t="str">
            <v>Descrição</v>
          </cell>
          <cell r="D3237" t="str">
            <v>Unidade</v>
          </cell>
          <cell r="E3237" t="str">
            <v>Coeficiente</v>
          </cell>
          <cell r="F3237" t="str">
            <v>Preço</v>
          </cell>
          <cell r="G3237" t="str">
            <v>Total</v>
          </cell>
        </row>
        <row r="3238">
          <cell r="B3238" t="str">
            <v>MAO DE OBRA</v>
          </cell>
        </row>
        <row r="3239">
          <cell r="B3239" t="str">
            <v>I0042</v>
          </cell>
          <cell r="C3239" t="str">
            <v>AUXILIAR DE ELETRICISTA</v>
          </cell>
          <cell r="D3239" t="str">
            <v>H</v>
          </cell>
          <cell r="E3239">
            <v>0.15</v>
          </cell>
          <cell r="F3239">
            <v>5.6</v>
          </cell>
          <cell r="G3239">
            <v>0.84</v>
          </cell>
        </row>
        <row r="3240">
          <cell r="B3240" t="str">
            <v>I2312</v>
          </cell>
          <cell r="C3240" t="str">
            <v>ELETRICISTA</v>
          </cell>
          <cell r="D3240" t="str">
            <v>H</v>
          </cell>
          <cell r="E3240">
            <v>0.15</v>
          </cell>
          <cell r="F3240">
            <v>7.2</v>
          </cell>
          <cell r="G3240">
            <v>1.08</v>
          </cell>
        </row>
        <row r="3241">
          <cell r="B3241" t="str">
            <v>GRATIFICAÇÃO DE FUNÇÃO (ELETRICISTA MOTORISTA) DE 10% EM R$</v>
          </cell>
          <cell r="G3241">
            <v>0.10800000000000001</v>
          </cell>
        </row>
        <row r="3242">
          <cell r="B3242" t="str">
            <v>TOTAL MAO DE OBRA R$</v>
          </cell>
          <cell r="G3242">
            <v>2.03</v>
          </cell>
        </row>
        <row r="3243">
          <cell r="B3243" t="str">
            <v>MATERIAIS</v>
          </cell>
        </row>
        <row r="3244">
          <cell r="B3244" t="str">
            <v>INSUMO PMC-0058</v>
          </cell>
          <cell r="C3244" t="str">
            <v>CINTA CIRCULAR 210mm COM 02 PARAFUSOS FRANCÊS M16 x 70mm</v>
          </cell>
          <cell r="D3244" t="str">
            <v>UN</v>
          </cell>
          <cell r="E3244">
            <v>1</v>
          </cell>
          <cell r="F3244">
            <v>19.9</v>
          </cell>
          <cell r="G3244">
            <v>19.9</v>
          </cell>
        </row>
        <row r="3247">
          <cell r="B3247" t="str">
            <v>TOTAL MATERIAIS R$</v>
          </cell>
          <cell r="G3247">
            <v>19.9</v>
          </cell>
        </row>
        <row r="3248">
          <cell r="B3248" t="str">
            <v>EQUIPAMENTOS (CUSTO HORÁRIO)</v>
          </cell>
        </row>
        <row r="3249">
          <cell r="B3249" t="str">
            <v>COMPOSIÇÃO PMC-001</v>
          </cell>
          <cell r="C3249" t="str">
            <v>VEÍCULO COM UM CESTO AÉREO SIMPLES ISOLADO COM ALCANCE ATÉ 13 METROS E PORTA ESCADA, MONTADO SOBRE CAMINHÃO DE CARROCERIA (CHP)</v>
          </cell>
          <cell r="D3249" t="str">
            <v>CHP</v>
          </cell>
          <cell r="E3249">
            <v>0.15</v>
          </cell>
          <cell r="F3249">
            <v>100.06</v>
          </cell>
          <cell r="G3249">
            <v>15.01</v>
          </cell>
        </row>
        <row r="3250">
          <cell r="B3250" t="str">
            <v>TOTAL EQUIPAMENTOS (CUSTO HORÁRIO) R$</v>
          </cell>
          <cell r="G3250">
            <v>15.01</v>
          </cell>
        </row>
        <row r="3251">
          <cell r="B3251" t="str">
            <v>SERVIÇOS</v>
          </cell>
        </row>
        <row r="3255">
          <cell r="B3255" t="str">
            <v>TOTAL SERVIÇOS R$</v>
          </cell>
          <cell r="G3255">
            <v>0</v>
          </cell>
        </row>
        <row r="3257">
          <cell r="F3257" t="str">
            <v>TOTAL SIMPLES R$</v>
          </cell>
          <cell r="G3257">
            <v>36.94</v>
          </cell>
        </row>
        <row r="3258">
          <cell r="F3258" t="str">
            <v>ENCARGOS SOCIAIS DE 117,01% R$</v>
          </cell>
          <cell r="G3258">
            <v>2.38</v>
          </cell>
        </row>
        <row r="3259">
          <cell r="F3259" t="str">
            <v>BDI R$</v>
          </cell>
          <cell r="G3259">
            <v>9.83</v>
          </cell>
        </row>
        <row r="3260">
          <cell r="F3260" t="str">
            <v>TOTAL GERAL C/ BDI R$</v>
          </cell>
          <cell r="G3260">
            <v>49.15</v>
          </cell>
        </row>
        <row r="3261">
          <cell r="F3261" t="str">
            <v>TOTAL GERAL S/ BDI R$</v>
          </cell>
          <cell r="G3261">
            <v>39.32</v>
          </cell>
        </row>
        <row r="3263">
          <cell r="A3263" t="str">
            <v>3.51.c</v>
          </cell>
          <cell r="C3263" t="str">
            <v>De 240mm</v>
          </cell>
          <cell r="D3263" t="str">
            <v>un</v>
          </cell>
          <cell r="G3263">
            <v>48.17</v>
          </cell>
        </row>
        <row r="3264">
          <cell r="B3264" t="str">
            <v>COMPOSIÇÃO</v>
          </cell>
          <cell r="C3264" t="str">
            <v>De 240mm</v>
          </cell>
        </row>
        <row r="3265">
          <cell r="B3265" t="str">
            <v>UNIDADE</v>
          </cell>
          <cell r="C3265" t="str">
            <v>un</v>
          </cell>
        </row>
        <row r="3266">
          <cell r="B3266" t="str">
            <v>CÓDIGO</v>
          </cell>
          <cell r="C3266" t="str">
            <v>3.51.c</v>
          </cell>
        </row>
        <row r="3267">
          <cell r="B3267" t="str">
            <v>AUTOR</v>
          </cell>
          <cell r="C3267" t="str">
            <v>HÉLIO DELGÁDO</v>
          </cell>
        </row>
        <row r="3268">
          <cell r="B3268" t="str">
            <v>ULT ATUAL</v>
          </cell>
          <cell r="C3268" t="str">
            <v>14/03/2016 (SEINFRA) E OUT/2016 (PREFEITURA)</v>
          </cell>
        </row>
        <row r="3269">
          <cell r="B3269" t="str">
            <v>TABELA</v>
          </cell>
          <cell r="C3269" t="str">
            <v>SEINFRA V024.1 (DESONERADA)/PREFEITURA DE CANINDÉ  </v>
          </cell>
        </row>
        <row r="3271">
          <cell r="B3271" t="str">
            <v>Código</v>
          </cell>
          <cell r="C3271" t="str">
            <v>Descrição</v>
          </cell>
          <cell r="D3271" t="str">
            <v>Unidade</v>
          </cell>
          <cell r="E3271" t="str">
            <v>Coeficiente</v>
          </cell>
          <cell r="F3271" t="str">
            <v>Preço</v>
          </cell>
          <cell r="G3271" t="str">
            <v>Total</v>
          </cell>
        </row>
        <row r="3272">
          <cell r="B3272" t="str">
            <v>MAO DE OBRA</v>
          </cell>
        </row>
        <row r="3273">
          <cell r="B3273" t="str">
            <v>I0042</v>
          </cell>
          <cell r="C3273" t="str">
            <v>AUXILIAR DE ELETRICISTA</v>
          </cell>
          <cell r="D3273" t="str">
            <v>H</v>
          </cell>
          <cell r="E3273">
            <v>0.15</v>
          </cell>
          <cell r="F3273">
            <v>5.6</v>
          </cell>
          <cell r="G3273">
            <v>0.84</v>
          </cell>
        </row>
        <row r="3274">
          <cell r="B3274" t="str">
            <v>I2312</v>
          </cell>
          <cell r="C3274" t="str">
            <v>ELETRICISTA</v>
          </cell>
          <cell r="D3274" t="str">
            <v>H</v>
          </cell>
          <cell r="E3274">
            <v>0.15</v>
          </cell>
          <cell r="F3274">
            <v>7.2</v>
          </cell>
          <cell r="G3274">
            <v>1.08</v>
          </cell>
        </row>
        <row r="3275">
          <cell r="B3275" t="str">
            <v>GRATIFICAÇÃO DE FUNÇÃO (ELETRICISTA MOTORISTA) DE 10% EM R$</v>
          </cell>
          <cell r="G3275">
            <v>0.10800000000000001</v>
          </cell>
        </row>
        <row r="3276">
          <cell r="B3276" t="str">
            <v>TOTAL MAO DE OBRA R$</v>
          </cell>
          <cell r="G3276">
            <v>2.03</v>
          </cell>
        </row>
        <row r="3277">
          <cell r="B3277" t="str">
            <v>MATERIAIS</v>
          </cell>
        </row>
        <row r="3278">
          <cell r="B3278" t="str">
            <v>INSUMO PMC-0060</v>
          </cell>
          <cell r="C3278" t="str">
            <v>CINTA CIRCULAR 240mm COM 02 PARAFUSOS FRANCÊS M16 x 70mm</v>
          </cell>
          <cell r="D3278" t="str">
            <v>UN</v>
          </cell>
          <cell r="E3278">
            <v>1</v>
          </cell>
          <cell r="F3278">
            <v>28.75</v>
          </cell>
          <cell r="G3278">
            <v>28.75</v>
          </cell>
        </row>
        <row r="3281">
          <cell r="B3281" t="str">
            <v>TOTAL MATERIAIS R$</v>
          </cell>
          <cell r="G3281">
            <v>28.75</v>
          </cell>
        </row>
        <row r="3282">
          <cell r="B3282" t="str">
            <v>EQUIPAMENTOS (CUSTO HORÁRIO)</v>
          </cell>
        </row>
        <row r="3283">
          <cell r="B3283" t="str">
            <v>COMPOSIÇÃO PMC-001</v>
          </cell>
          <cell r="C3283" t="str">
            <v>VEÍCULO COM UM CESTO AÉREO SIMPLES ISOLADO COM ALCANCE ATÉ 13 METROS E PORTA ESCADA, MONTADO SOBRE CAMINHÃO DE CARROCERIA (CHP)</v>
          </cell>
          <cell r="D3283" t="str">
            <v>CHP</v>
          </cell>
          <cell r="E3283">
            <v>0.15</v>
          </cell>
          <cell r="F3283">
            <v>100.06</v>
          </cell>
          <cell r="G3283">
            <v>15.01</v>
          </cell>
        </row>
        <row r="3284">
          <cell r="B3284" t="str">
            <v>TOTAL EQUIPAMENTOS (CUSTO HORÁRIO) R$</v>
          </cell>
          <cell r="G3284">
            <v>15.01</v>
          </cell>
        </row>
        <row r="3285">
          <cell r="B3285" t="str">
            <v>SERVIÇOS</v>
          </cell>
        </row>
        <row r="3289">
          <cell r="B3289" t="str">
            <v>TOTAL SERVIÇOS R$</v>
          </cell>
          <cell r="G3289">
            <v>0</v>
          </cell>
        </row>
        <row r="3291">
          <cell r="F3291" t="str">
            <v>TOTAL SIMPLES R$</v>
          </cell>
          <cell r="G3291">
            <v>45.79</v>
          </cell>
        </row>
        <row r="3292">
          <cell r="F3292" t="str">
            <v>ENCARGOS SOCIAIS DE 117,01% R$</v>
          </cell>
          <cell r="G3292">
            <v>2.38</v>
          </cell>
        </row>
        <row r="3293">
          <cell r="F3293" t="str">
            <v>BDI R$</v>
          </cell>
          <cell r="G3293">
            <v>12.04</v>
          </cell>
        </row>
        <row r="3294">
          <cell r="F3294" t="str">
            <v>TOTAL GERAL C/ BDI R$</v>
          </cell>
          <cell r="G3294">
            <v>60.21</v>
          </cell>
        </row>
        <row r="3295">
          <cell r="F3295" t="str">
            <v>TOTAL GERAL S/ BDI R$</v>
          </cell>
          <cell r="G3295">
            <v>48.17</v>
          </cell>
        </row>
        <row r="3297">
          <cell r="A3297" t="str">
            <v>3.52.a</v>
          </cell>
          <cell r="C3297" t="str">
            <v>Retirada de reator</v>
          </cell>
          <cell r="D3297" t="str">
            <v>un</v>
          </cell>
          <cell r="G3297">
            <v>64.69999999999999</v>
          </cell>
        </row>
        <row r="3298">
          <cell r="B3298" t="str">
            <v>COMPOSIÇÃO</v>
          </cell>
          <cell r="C3298" t="str">
            <v>Retirada de reator</v>
          </cell>
        </row>
        <row r="3299">
          <cell r="B3299" t="str">
            <v>UNIDADE</v>
          </cell>
          <cell r="C3299" t="str">
            <v>un</v>
          </cell>
        </row>
        <row r="3300">
          <cell r="B3300" t="str">
            <v>CÓDIGO</v>
          </cell>
          <cell r="C3300" t="str">
            <v>3.52.a</v>
          </cell>
        </row>
        <row r="3301">
          <cell r="B3301" t="str">
            <v>AUTOR</v>
          </cell>
          <cell r="C3301" t="str">
            <v>HÉLIO DELGÁDO</v>
          </cell>
        </row>
        <row r="3302">
          <cell r="B3302" t="str">
            <v>ULT ATUAL</v>
          </cell>
          <cell r="C3302" t="str">
            <v>14/03/2016 (SEINFRA) E OUT/2016 (PREFEITURA)</v>
          </cell>
        </row>
        <row r="3303">
          <cell r="B3303" t="str">
            <v>TABELA</v>
          </cell>
          <cell r="C3303" t="str">
            <v>SEINFRA V024.1 (DESONERADA)/PREFEITURA DE CANINDÉ  </v>
          </cell>
        </row>
        <row r="3305">
          <cell r="B3305" t="str">
            <v>Código</v>
          </cell>
          <cell r="C3305" t="str">
            <v>Descrição</v>
          </cell>
          <cell r="D3305" t="str">
            <v>Unidade</v>
          </cell>
          <cell r="E3305" t="str">
            <v>Coeficiente</v>
          </cell>
          <cell r="F3305" t="str">
            <v>Preço</v>
          </cell>
          <cell r="G3305" t="str">
            <v>Total</v>
          </cell>
        </row>
        <row r="3306">
          <cell r="B3306" t="str">
            <v>MAO DE OBRA</v>
          </cell>
        </row>
        <row r="3307">
          <cell r="B3307" t="str">
            <v>I0042</v>
          </cell>
          <cell r="C3307" t="str">
            <v>AUXILIAR DE ELETRICISTA</v>
          </cell>
          <cell r="D3307" t="str">
            <v>H</v>
          </cell>
          <cell r="E3307">
            <v>0.5</v>
          </cell>
          <cell r="F3307">
            <v>5.6</v>
          </cell>
          <cell r="G3307">
            <v>2.8</v>
          </cell>
        </row>
        <row r="3308">
          <cell r="B3308" t="str">
            <v>I2312</v>
          </cell>
          <cell r="C3308" t="str">
            <v>ELETRICISTA</v>
          </cell>
          <cell r="D3308" t="str">
            <v>H</v>
          </cell>
          <cell r="E3308">
            <v>0.5</v>
          </cell>
          <cell r="F3308">
            <v>7.2</v>
          </cell>
          <cell r="G3308">
            <v>3.6</v>
          </cell>
        </row>
        <row r="3309">
          <cell r="B3309" t="str">
            <v>GRATIFICAÇÃO DE FUNÇÃO (ELETRICISTA MOTORISTA) DE 10% EM R$</v>
          </cell>
          <cell r="G3309">
            <v>0.36000000000000004</v>
          </cell>
        </row>
        <row r="3310">
          <cell r="B3310" t="str">
            <v>TOTAL MAO DE OBRA R$</v>
          </cell>
          <cell r="G3310">
            <v>6.76</v>
          </cell>
        </row>
        <row r="3311">
          <cell r="B3311" t="str">
            <v>MATERIAIS</v>
          </cell>
        </row>
        <row r="3315">
          <cell r="B3315" t="str">
            <v>TOTAL MATERIAIS R$</v>
          </cell>
          <cell r="G3315">
            <v>0</v>
          </cell>
        </row>
        <row r="3316">
          <cell r="B3316" t="str">
            <v>EQUIPAMENTOS (CUSTO HORÁRIO)</v>
          </cell>
        </row>
        <row r="3317">
          <cell r="B3317" t="str">
            <v>COMPOSIÇÃO PMC-001</v>
          </cell>
          <cell r="C3317" t="str">
            <v>VEÍCULO COM UM CESTO AÉREO SIMPLES ISOLADO COM ALCANCE ATÉ 13 METROS E PORTA ESCADA, MONTADO SOBRE CAMINHÃO DE CARROCERIA (CHP)</v>
          </cell>
          <cell r="D3317" t="str">
            <v>CHP</v>
          </cell>
          <cell r="E3317">
            <v>0.5</v>
          </cell>
          <cell r="F3317">
            <v>100.06</v>
          </cell>
          <cell r="G3317">
            <v>50.03</v>
          </cell>
        </row>
        <row r="3318">
          <cell r="B3318" t="str">
            <v>TOTAL EQUIPAMENTOS (CUSTO HORÁRIO) R$</v>
          </cell>
          <cell r="G3318">
            <v>50.03</v>
          </cell>
        </row>
        <row r="3319">
          <cell r="B3319" t="str">
            <v>SERVIÇOS</v>
          </cell>
        </row>
        <row r="3323">
          <cell r="B3323" t="str">
            <v>TOTAL SERVIÇOS R$</v>
          </cell>
          <cell r="G3323">
            <v>0</v>
          </cell>
        </row>
        <row r="3325">
          <cell r="F3325" t="str">
            <v>TOTAL SIMPLES R$</v>
          </cell>
          <cell r="G3325">
            <v>56.79</v>
          </cell>
        </row>
        <row r="3326">
          <cell r="F3326" t="str">
            <v>ENCARGOS SOCIAIS DE 117,01% R$</v>
          </cell>
          <cell r="G3326">
            <v>7.91</v>
          </cell>
        </row>
        <row r="3327">
          <cell r="F3327" t="str">
            <v>BDI R$</v>
          </cell>
          <cell r="G3327">
            <v>16.18</v>
          </cell>
        </row>
        <row r="3328">
          <cell r="F3328" t="str">
            <v>TOTAL GERAL C/ BDI R$</v>
          </cell>
          <cell r="G3328">
            <v>80.88</v>
          </cell>
        </row>
        <row r="3329">
          <cell r="F3329" t="str">
            <v>TOTAL GERAL S/ BDI R$</v>
          </cell>
          <cell r="G3329">
            <v>64.69999999999999</v>
          </cell>
        </row>
        <row r="3331">
          <cell r="A3331" t="str">
            <v>3.53.a</v>
          </cell>
          <cell r="C3331" t="str">
            <v>Retirada de lâmpada</v>
          </cell>
          <cell r="D3331" t="str">
            <v>un</v>
          </cell>
          <cell r="G3331">
            <v>38.83</v>
          </cell>
        </row>
        <row r="3332">
          <cell r="B3332" t="str">
            <v>COMPOSIÇÃO</v>
          </cell>
          <cell r="C3332" t="str">
            <v>Retirada de lâmpada</v>
          </cell>
        </row>
        <row r="3333">
          <cell r="B3333" t="str">
            <v>UNIDADE</v>
          </cell>
          <cell r="C3333" t="str">
            <v>un</v>
          </cell>
        </row>
        <row r="3334">
          <cell r="B3334" t="str">
            <v>CÓDIGO</v>
          </cell>
          <cell r="C3334" t="str">
            <v>3.53.a</v>
          </cell>
        </row>
        <row r="3335">
          <cell r="B3335" t="str">
            <v>AUTOR</v>
          </cell>
          <cell r="C3335" t="str">
            <v>HÉLIO DELGÁDO</v>
          </cell>
        </row>
        <row r="3336">
          <cell r="B3336" t="str">
            <v>ULT ATUAL</v>
          </cell>
          <cell r="C3336" t="str">
            <v>14/03/2016 (SEINFRA) E OUT/2016 (PREFEITURA)</v>
          </cell>
        </row>
        <row r="3337">
          <cell r="B3337" t="str">
            <v>TABELA</v>
          </cell>
          <cell r="C3337" t="str">
            <v>SEINFRA V024.1 (DESONERADA)/PREFEITURA DE CANINDÉ  </v>
          </cell>
        </row>
        <row r="3339">
          <cell r="B3339" t="str">
            <v>Código</v>
          </cell>
          <cell r="C3339" t="str">
            <v>Descrição</v>
          </cell>
          <cell r="D3339" t="str">
            <v>Unidade</v>
          </cell>
          <cell r="E3339" t="str">
            <v>Coeficiente</v>
          </cell>
          <cell r="F3339" t="str">
            <v>Preço</v>
          </cell>
          <cell r="G3339" t="str">
            <v>Total</v>
          </cell>
        </row>
        <row r="3340">
          <cell r="B3340" t="str">
            <v>MAO DE OBRA</v>
          </cell>
        </row>
        <row r="3341">
          <cell r="B3341" t="str">
            <v>I0042</v>
          </cell>
          <cell r="C3341" t="str">
            <v>AUXILIAR DE ELETRICISTA</v>
          </cell>
          <cell r="D3341" t="str">
            <v>H</v>
          </cell>
          <cell r="E3341">
            <v>0.3</v>
          </cell>
          <cell r="F3341">
            <v>5.6</v>
          </cell>
          <cell r="G3341">
            <v>1.68</v>
          </cell>
        </row>
        <row r="3342">
          <cell r="B3342" t="str">
            <v>I2312</v>
          </cell>
          <cell r="C3342" t="str">
            <v>ELETRICISTA</v>
          </cell>
          <cell r="D3342" t="str">
            <v>H</v>
          </cell>
          <cell r="E3342">
            <v>0.3</v>
          </cell>
          <cell r="F3342">
            <v>7.2</v>
          </cell>
          <cell r="G3342">
            <v>2.16</v>
          </cell>
        </row>
        <row r="3343">
          <cell r="B3343" t="str">
            <v>GRATIFICAÇÃO DE FUNÇÃO (ELETRICISTA MOTORISTA) DE 10% EM R$</v>
          </cell>
          <cell r="G3343">
            <v>0.21600000000000003</v>
          </cell>
        </row>
        <row r="3344">
          <cell r="B3344" t="str">
            <v>TOTAL MAO DE OBRA R$</v>
          </cell>
          <cell r="G3344">
            <v>4.06</v>
          </cell>
        </row>
        <row r="3345">
          <cell r="B3345" t="str">
            <v>MATERIAIS</v>
          </cell>
        </row>
        <row r="3349">
          <cell r="B3349" t="str">
            <v>TOTAL MATERIAIS R$</v>
          </cell>
          <cell r="G3349">
            <v>0</v>
          </cell>
        </row>
        <row r="3350">
          <cell r="B3350" t="str">
            <v>EQUIPAMENTOS (CUSTO HORÁRIO)</v>
          </cell>
        </row>
        <row r="3351">
          <cell r="B3351" t="str">
            <v>COMPOSIÇÃO PMC-001</v>
          </cell>
          <cell r="C3351" t="str">
            <v>VEÍCULO COM UM CESTO AÉREO SIMPLES ISOLADO COM ALCANCE ATÉ 13 METROS E PORTA ESCADA, MONTADO SOBRE CAMINHÃO DE CARROCERIA (CHP)</v>
          </cell>
          <cell r="D3351" t="str">
            <v>CHP</v>
          </cell>
          <cell r="E3351">
            <v>0.3</v>
          </cell>
          <cell r="F3351">
            <v>100.06</v>
          </cell>
          <cell r="G3351">
            <v>30.02</v>
          </cell>
        </row>
        <row r="3352">
          <cell r="B3352" t="str">
            <v>TOTAL EQUIPAMENTOS (CUSTO HORÁRIO) R$</v>
          </cell>
          <cell r="G3352">
            <v>30.02</v>
          </cell>
        </row>
        <row r="3353">
          <cell r="B3353" t="str">
            <v>SERVIÇOS</v>
          </cell>
        </row>
        <row r="3357">
          <cell r="B3357" t="str">
            <v>TOTAL SERVIÇOS R$</v>
          </cell>
          <cell r="G3357">
            <v>0</v>
          </cell>
        </row>
        <row r="3359">
          <cell r="F3359" t="str">
            <v>TOTAL SIMPLES R$</v>
          </cell>
          <cell r="G3359">
            <v>34.08</v>
          </cell>
        </row>
        <row r="3360">
          <cell r="F3360" t="str">
            <v>ENCARGOS SOCIAIS DE 117,01% R$</v>
          </cell>
          <cell r="G3360">
            <v>4.75</v>
          </cell>
        </row>
        <row r="3361">
          <cell r="F3361" t="str">
            <v>BDI R$</v>
          </cell>
          <cell r="G3361">
            <v>9.71</v>
          </cell>
        </row>
        <row r="3362">
          <cell r="F3362" t="str">
            <v>TOTAL GERAL C/ BDI R$</v>
          </cell>
          <cell r="G3362">
            <v>48.54</v>
          </cell>
        </row>
        <row r="3363">
          <cell r="F3363" t="str">
            <v>TOTAL GERAL S/ BDI R$</v>
          </cell>
          <cell r="G3363">
            <v>38.83</v>
          </cell>
        </row>
        <row r="3365">
          <cell r="A3365" t="str">
            <v>3.54.a</v>
          </cell>
          <cell r="C3365" t="str">
            <v>Luminária LED até 35W - VER ESPECIFICAÇÃO NA COMPOSIÇÃO DE PREÇO/PROJETO BÁSICO</v>
          </cell>
          <cell r="D3365" t="str">
            <v>un</v>
          </cell>
          <cell r="G3365">
            <v>800</v>
          </cell>
        </row>
        <row r="3366">
          <cell r="B3366" t="str">
            <v>COMPOSIÇÃO</v>
          </cell>
          <cell r="C3366" t="str">
            <v>Luminária LED até 35W - VER ESPECIFICAÇÃO NA COMPOSIÇÃO DE PREÇO/PROJETO BÁSICO</v>
          </cell>
        </row>
        <row r="3367">
          <cell r="B3367" t="str">
            <v>UNIDADE</v>
          </cell>
          <cell r="C3367" t="str">
            <v>un</v>
          </cell>
        </row>
        <row r="3368">
          <cell r="B3368" t="str">
            <v>CÓDIGO</v>
          </cell>
          <cell r="C3368" t="str">
            <v>3.54.a</v>
          </cell>
        </row>
        <row r="3369">
          <cell r="B3369" t="str">
            <v>AUTOR</v>
          </cell>
          <cell r="C3369" t="str">
            <v>HÉLIO DELGÁDO</v>
          </cell>
        </row>
        <row r="3370">
          <cell r="B3370" t="str">
            <v>ULT ATUAL</v>
          </cell>
          <cell r="C3370" t="str">
            <v>08/03/2016 (SEINFRA), 14/11/2016 (SINAPI) E OUT/2016 (PREFEITURA)</v>
          </cell>
        </row>
        <row r="3371">
          <cell r="B3371" t="str">
            <v>TABELA</v>
          </cell>
          <cell r="C3371" t="str">
            <v>SEINFRA V024.1 (DESONERADA)/SINAPI OUT/16 (DESONERADA)/PREFEITURA DE CANINDÉ</v>
          </cell>
        </row>
        <row r="3373">
          <cell r="B3373" t="str">
            <v>Código</v>
          </cell>
          <cell r="C3373" t="str">
            <v>Descrição</v>
          </cell>
          <cell r="D3373" t="str">
            <v>Unidade</v>
          </cell>
          <cell r="E3373" t="str">
            <v>Coeficiente</v>
          </cell>
          <cell r="F3373" t="str">
            <v>Preço</v>
          </cell>
          <cell r="G3373" t="str">
            <v>Total</v>
          </cell>
        </row>
        <row r="3374">
          <cell r="B3374" t="str">
            <v>MAO DE OBRA</v>
          </cell>
        </row>
        <row r="3375">
          <cell r="B3375" t="str">
            <v>I0042</v>
          </cell>
          <cell r="C3375" t="str">
            <v>AUXILIAR DE ELETRICISTA</v>
          </cell>
          <cell r="D3375" t="str">
            <v>H</v>
          </cell>
          <cell r="E3375">
            <v>0.5</v>
          </cell>
          <cell r="F3375">
            <v>5.6</v>
          </cell>
          <cell r="G3375">
            <v>2.8</v>
          </cell>
        </row>
        <row r="3376">
          <cell r="B3376" t="str">
            <v>I2312</v>
          </cell>
          <cell r="C3376" t="str">
            <v>ELETRICISTA</v>
          </cell>
          <cell r="D3376" t="str">
            <v>H</v>
          </cell>
          <cell r="E3376">
            <v>0.5</v>
          </cell>
          <cell r="F3376">
            <v>7.2</v>
          </cell>
          <cell r="G3376">
            <v>3.6</v>
          </cell>
        </row>
        <row r="3377">
          <cell r="B3377" t="str">
            <v>GRATIFICAÇÃO DE FUNÇÃO (ELETRICISTA MOTORISTA) DE 10% EM R$</v>
          </cell>
          <cell r="G3377">
            <v>0.36000000000000004</v>
          </cell>
        </row>
        <row r="3378">
          <cell r="B3378" t="str">
            <v>TOTAL MAO DE OBRA R$</v>
          </cell>
          <cell r="G3378">
            <v>6.76</v>
          </cell>
        </row>
        <row r="3379">
          <cell r="B3379" t="str">
            <v>MATERIAIS</v>
          </cell>
        </row>
        <row r="3380">
          <cell r="B3380" t="str">
            <v>I8438</v>
          </cell>
          <cell r="C3380" t="str">
            <v>CABO CORDPLAST (CABO PP) 3 x 2,50 mm²</v>
          </cell>
          <cell r="D3380" t="str">
            <v>MT</v>
          </cell>
          <cell r="E3380">
            <v>2.5</v>
          </cell>
          <cell r="F3380">
            <v>3.44</v>
          </cell>
          <cell r="G3380">
            <v>8.6</v>
          </cell>
        </row>
        <row r="3381">
          <cell r="B3381" t="str">
            <v>I6278</v>
          </cell>
          <cell r="C3381" t="str">
            <v>FITA AUTO FUSÃO DE 1A QUALIDADE</v>
          </cell>
          <cell r="D3381" t="str">
            <v>RL</v>
          </cell>
          <cell r="E3381">
            <v>0.05</v>
          </cell>
          <cell r="F3381">
            <v>8.15</v>
          </cell>
          <cell r="G3381">
            <v>0.41</v>
          </cell>
        </row>
        <row r="3382">
          <cell r="B3382" t="str">
            <v>I7392</v>
          </cell>
          <cell r="C3382" t="str">
            <v>FITA ISOLANTE COMUM N.º33</v>
          </cell>
          <cell r="D3382" t="str">
            <v>RL</v>
          </cell>
          <cell r="E3382">
            <v>0.05</v>
          </cell>
          <cell r="F3382">
            <v>11.2</v>
          </cell>
          <cell r="G3382">
            <v>0.56</v>
          </cell>
        </row>
        <row r="3383">
          <cell r="B3383" t="str">
            <v>INSUMO PMC-0130</v>
          </cell>
          <cell r="C3383" t="str">
            <v>LUMINÁRIA LED ATÉ 35W, CORPO EM ALUMÍNIO INJETADO, LENTE EM VIDRO TEMPERADO, DISPOSITIVO DE PROTEÇÃO CONTRA SURTOS ELÉTRICOS DE ATÉ 10KA, SISTEMA QUE PERMITE A TROCA DOS MÓDULOS LED, DRIVER INCORPORADO, TOMADA PARA RELÉ FOTO-ELÉTRICO/ELETRÔNICO, GRAU DE PROTEÇÃO IP≥65, RESISTÊNCIA A IMPACTO C/ IK MÍNIMO 08, ALIMENTAÇÃO 100-280V, 50-60HZ, FATOR DE POTÊNCIA ≥0,92, TEMPERATURA DE COR DE 4.000K A 6.800K – EQUIVALENTE À LUMINÁRIA COM LÂMPADA A VAPOR DE SÓDIO DE 70W. </v>
          </cell>
          <cell r="D3383" t="str">
            <v>UN</v>
          </cell>
          <cell r="E3383">
            <v>1</v>
          </cell>
          <cell r="F3383">
            <v>687.29</v>
          </cell>
          <cell r="G3383">
            <v>687.29</v>
          </cell>
        </row>
        <row r="3384">
          <cell r="B3384">
            <v>2510</v>
          </cell>
          <cell r="C3384" t="str">
            <v>RELE FOTOELETRICO 1000W/220V</v>
          </cell>
          <cell r="D3384" t="str">
            <v>UN</v>
          </cell>
          <cell r="E3384">
            <v>1</v>
          </cell>
          <cell r="F3384">
            <v>38.44</v>
          </cell>
          <cell r="G3384">
            <v>38.44</v>
          </cell>
        </row>
        <row r="3386">
          <cell r="B3386" t="str">
            <v>TOTAL MATERIAIS R$</v>
          </cell>
          <cell r="G3386">
            <v>735.3</v>
          </cell>
        </row>
        <row r="3387">
          <cell r="B3387" t="str">
            <v>EQUIPAMENTOS (CUSTO HORÁRIO)</v>
          </cell>
        </row>
        <row r="3388">
          <cell r="B3388" t="str">
            <v>COMPOSIÇÃO PMC-001</v>
          </cell>
          <cell r="C3388" t="str">
            <v>VEÍCULO COM UM CESTO AÉREO SIMPLES ISOLADO COM ALCANCE ATÉ 13 METROS E PORTA ESCADA, MONTADO SOBRE CAMINHÃO DE CARROCERIA (CHP)</v>
          </cell>
          <cell r="D3388" t="str">
            <v>CHP</v>
          </cell>
          <cell r="E3388">
            <v>0.5</v>
          </cell>
          <cell r="F3388">
            <v>100.06</v>
          </cell>
          <cell r="G3388">
            <v>50.03</v>
          </cell>
        </row>
        <row r="3389">
          <cell r="B3389" t="str">
            <v>TOTAL EQUIPAMENTOS (CUSTO HORÁRIO) R$</v>
          </cell>
          <cell r="G3389">
            <v>50.03</v>
          </cell>
        </row>
        <row r="3390">
          <cell r="B3390" t="str">
            <v>SERVIÇOS</v>
          </cell>
        </row>
        <row r="3394">
          <cell r="B3394" t="str">
            <v>TOTAL SERVIÇOS R$</v>
          </cell>
          <cell r="G3394">
            <v>0</v>
          </cell>
        </row>
        <row r="3396">
          <cell r="F3396" t="str">
            <v>TOTAL SIMPLES R$</v>
          </cell>
          <cell r="G3396">
            <v>792.0899999999999</v>
          </cell>
        </row>
        <row r="3397">
          <cell r="F3397" t="str">
            <v>ENCARGOS SOCIAIS DE 117,01% R$</v>
          </cell>
          <cell r="G3397">
            <v>7.91</v>
          </cell>
        </row>
        <row r="3398">
          <cell r="F3398" t="str">
            <v>BDI R$</v>
          </cell>
          <cell r="G3398">
            <v>200</v>
          </cell>
        </row>
        <row r="3399">
          <cell r="F3399" t="str">
            <v>TOTAL GERAL C/ BDI R$</v>
          </cell>
          <cell r="G3399">
            <v>1000</v>
          </cell>
        </row>
        <row r="3400">
          <cell r="F3400" t="str">
            <v>TOTAL GERAL S/ BDI R$</v>
          </cell>
          <cell r="G3400">
            <v>800</v>
          </cell>
        </row>
        <row r="3402">
          <cell r="A3402" t="str">
            <v>3.54.b</v>
          </cell>
          <cell r="C3402" t="str">
            <v>Luminária LED &gt; 35 - 50W - VER ESPECIFICAÇÃO NA COMPOSIÇÃO DE PREÇO/PROJETO BÁSICO</v>
          </cell>
          <cell r="D3402" t="str">
            <v>un</v>
          </cell>
          <cell r="G3402">
            <v>992</v>
          </cell>
        </row>
        <row r="3403">
          <cell r="B3403" t="str">
            <v>COMPOSIÇÃO</v>
          </cell>
          <cell r="C3403" t="str">
            <v>Luminária LED &gt; 35 - 50W - VER ESPECIFICAÇÃO NA COMPOSIÇÃO DE PREÇO/PROJETO BÁSICO</v>
          </cell>
        </row>
        <row r="3404">
          <cell r="B3404" t="str">
            <v>UNIDADE</v>
          </cell>
          <cell r="C3404" t="str">
            <v>un</v>
          </cell>
        </row>
        <row r="3405">
          <cell r="B3405" t="str">
            <v>CÓDIGO</v>
          </cell>
          <cell r="C3405" t="str">
            <v>3.54.b</v>
          </cell>
        </row>
        <row r="3406">
          <cell r="B3406" t="str">
            <v>AUTOR</v>
          </cell>
          <cell r="C3406" t="str">
            <v>HÉLIO DELGÁDO</v>
          </cell>
        </row>
        <row r="3407">
          <cell r="B3407" t="str">
            <v>ULT ATUAL</v>
          </cell>
          <cell r="C3407" t="str">
            <v>08/03/2016 (SEINFRA), 14/11/2016 (SINAPI) E OUT/2016 (PREFEITURA)</v>
          </cell>
        </row>
        <row r="3408">
          <cell r="B3408" t="str">
            <v>TABELA</v>
          </cell>
          <cell r="C3408" t="str">
            <v>SEINFRA V024.1 (DESONERADA)/SINAPI OUT/16 (DESONERADA)/PREFEITURA DE CANINDÉ</v>
          </cell>
        </row>
        <row r="3410">
          <cell r="B3410" t="str">
            <v>Código</v>
          </cell>
          <cell r="C3410" t="str">
            <v>Descrição</v>
          </cell>
          <cell r="D3410" t="str">
            <v>Unidade</v>
          </cell>
          <cell r="E3410" t="str">
            <v>Coeficiente</v>
          </cell>
          <cell r="F3410" t="str">
            <v>Preço</v>
          </cell>
          <cell r="G3410" t="str">
            <v>Total</v>
          </cell>
        </row>
        <row r="3411">
          <cell r="B3411" t="str">
            <v>MAO DE OBRA</v>
          </cell>
        </row>
        <row r="3412">
          <cell r="B3412" t="str">
            <v>I0042</v>
          </cell>
          <cell r="C3412" t="str">
            <v>AUXILIAR DE ELETRICISTA</v>
          </cell>
          <cell r="D3412" t="str">
            <v>H</v>
          </cell>
          <cell r="E3412">
            <v>0.5</v>
          </cell>
          <cell r="F3412">
            <v>5.6</v>
          </cell>
          <cell r="G3412">
            <v>2.8</v>
          </cell>
        </row>
        <row r="3413">
          <cell r="B3413" t="str">
            <v>I2312</v>
          </cell>
          <cell r="C3413" t="str">
            <v>ELETRICISTA</v>
          </cell>
          <cell r="D3413" t="str">
            <v>H</v>
          </cell>
          <cell r="E3413">
            <v>0.5</v>
          </cell>
          <cell r="F3413">
            <v>7.2</v>
          </cell>
          <cell r="G3413">
            <v>3.6</v>
          </cell>
        </row>
        <row r="3414">
          <cell r="B3414" t="str">
            <v>GRATIFICAÇÃO DE FUNÇÃO (ELETRICISTA MOTORISTA) DE 10% EM R$</v>
          </cell>
          <cell r="G3414">
            <v>0.36000000000000004</v>
          </cell>
        </row>
        <row r="3415">
          <cell r="B3415" t="str">
            <v>TOTAL MAO DE OBRA R$</v>
          </cell>
          <cell r="G3415">
            <v>6.76</v>
          </cell>
        </row>
        <row r="3416">
          <cell r="B3416" t="str">
            <v>MATERIAIS</v>
          </cell>
        </row>
        <row r="3417">
          <cell r="B3417" t="str">
            <v>I8438</v>
          </cell>
          <cell r="C3417" t="str">
            <v>CABO CORDPLAST (CABO PP) 3 x 2,50 mm²</v>
          </cell>
          <cell r="D3417" t="str">
            <v>MT</v>
          </cell>
          <cell r="E3417">
            <v>2.5</v>
          </cell>
          <cell r="F3417">
            <v>3.44</v>
          </cell>
          <cell r="G3417">
            <v>8.6</v>
          </cell>
        </row>
        <row r="3418">
          <cell r="B3418" t="str">
            <v>I6278</v>
          </cell>
          <cell r="C3418" t="str">
            <v>FITA AUTO FUSÃO DE 1A QUALIDADE</v>
          </cell>
          <cell r="D3418" t="str">
            <v>RL</v>
          </cell>
          <cell r="E3418">
            <v>0.05</v>
          </cell>
          <cell r="F3418">
            <v>8.15</v>
          </cell>
          <cell r="G3418">
            <v>0.41</v>
          </cell>
        </row>
        <row r="3419">
          <cell r="B3419" t="str">
            <v>I7392</v>
          </cell>
          <cell r="C3419" t="str">
            <v>FITA ISOLANTE COMUM N.º33</v>
          </cell>
          <cell r="D3419" t="str">
            <v>RL</v>
          </cell>
          <cell r="E3419">
            <v>0.05</v>
          </cell>
          <cell r="F3419">
            <v>11.2</v>
          </cell>
          <cell r="G3419">
            <v>0.56</v>
          </cell>
        </row>
        <row r="3420">
          <cell r="B3420" t="str">
            <v>INSUMO PMC-0131</v>
          </cell>
          <cell r="C3420" t="str">
            <v>LUMINÁRIA LED  &gt; 35 - 50W, CORPO EM ALUMÍNIO INJETADO, LENTE EM VIDRO TEMPERADO, DISPOSITIVO DE PROTEÇÃO CONTRA SURTOS ELÉTRICOS DE ATÉ 10KA, GRAU DE PROTEÇÃO IP≥65, RESISTÊNCIA A IMPACTO C/ IK MÍNIMO 08, ALIMENTAÇÃO 100-280V, 50-60HZ, TEMPERATURA DE COR DE 4.000K A 6.800K </v>
          </cell>
          <cell r="D3420" t="str">
            <v>UN</v>
          </cell>
          <cell r="E3420">
            <v>1</v>
          </cell>
          <cell r="F3420">
            <v>879.29</v>
          </cell>
          <cell r="G3420">
            <v>879.29</v>
          </cell>
        </row>
        <row r="3421">
          <cell r="B3421">
            <v>2510</v>
          </cell>
          <cell r="C3421" t="str">
            <v>RELE FOTOELETRICO 1000W/220V</v>
          </cell>
          <cell r="D3421" t="str">
            <v>UN</v>
          </cell>
          <cell r="E3421">
            <v>1</v>
          </cell>
          <cell r="F3421">
            <v>38.44</v>
          </cell>
          <cell r="G3421">
            <v>38.44</v>
          </cell>
        </row>
        <row r="3423">
          <cell r="B3423" t="str">
            <v>TOTAL MATERIAIS R$</v>
          </cell>
          <cell r="G3423">
            <v>927.3</v>
          </cell>
        </row>
        <row r="3424">
          <cell r="B3424" t="str">
            <v>EQUIPAMENTOS (CUSTO HORÁRIO)</v>
          </cell>
        </row>
        <row r="3425">
          <cell r="B3425" t="str">
            <v>COMPOSIÇÃO PMC-001</v>
          </cell>
          <cell r="C3425" t="str">
            <v>VEÍCULO COM UM CESTO AÉREO SIMPLES ISOLADO COM ALCANCE ATÉ 13 METROS E PORTA ESCADA, MONTADO SOBRE CAMINHÃO DE CARROCERIA (CHP)</v>
          </cell>
          <cell r="D3425" t="str">
            <v>CHP</v>
          </cell>
          <cell r="E3425">
            <v>0.5</v>
          </cell>
          <cell r="F3425">
            <v>100.06</v>
          </cell>
          <cell r="G3425">
            <v>50.03</v>
          </cell>
        </row>
        <row r="3426">
          <cell r="B3426" t="str">
            <v>TOTAL EQUIPAMENTOS (CUSTO HORÁRIO) R$</v>
          </cell>
          <cell r="G3426">
            <v>50.03</v>
          </cell>
        </row>
        <row r="3427">
          <cell r="B3427" t="str">
            <v>SERVIÇOS</v>
          </cell>
        </row>
        <row r="3431">
          <cell r="B3431" t="str">
            <v>TOTAL SERVIÇOS R$</v>
          </cell>
          <cell r="G3431">
            <v>0</v>
          </cell>
        </row>
        <row r="3433">
          <cell r="F3433" t="str">
            <v>TOTAL SIMPLES R$</v>
          </cell>
          <cell r="G3433">
            <v>984.0899999999999</v>
          </cell>
        </row>
        <row r="3434">
          <cell r="F3434" t="str">
            <v>ENCARGOS SOCIAIS DE 117,01% R$</v>
          </cell>
          <cell r="G3434">
            <v>7.91</v>
          </cell>
        </row>
        <row r="3435">
          <cell r="F3435" t="str">
            <v>BDI R$</v>
          </cell>
          <cell r="G3435">
            <v>248</v>
          </cell>
        </row>
        <row r="3436">
          <cell r="F3436" t="str">
            <v>TOTAL GERAL C/ BDI R$</v>
          </cell>
          <cell r="G3436">
            <v>1240</v>
          </cell>
        </row>
        <row r="3437">
          <cell r="F3437" t="str">
            <v>TOTAL GERAL S/ BDI R$</v>
          </cell>
          <cell r="G3437">
            <v>992</v>
          </cell>
        </row>
        <row r="3439">
          <cell r="A3439" t="str">
            <v>3.54.c</v>
          </cell>
          <cell r="C3439" t="str">
            <v>Luminária LED &gt; 50 - 100W - VER ESPECIFICAÇÃO NA COMPOSIÇÃO DE PREÇO/PROJETO BÁSICO</v>
          </cell>
          <cell r="D3439" t="str">
            <v>un</v>
          </cell>
          <cell r="G3439">
            <v>1240</v>
          </cell>
        </row>
        <row r="3440">
          <cell r="B3440" t="str">
            <v>COMPOSIÇÃO</v>
          </cell>
          <cell r="C3440" t="str">
            <v>Luminária LED &gt; 50 - 100W - VER ESPECIFICAÇÃO NA COMPOSIÇÃO DE PREÇO/PROJETO BÁSICO</v>
          </cell>
        </row>
        <row r="3441">
          <cell r="B3441" t="str">
            <v>UNIDADE</v>
          </cell>
          <cell r="C3441" t="str">
            <v>un</v>
          </cell>
        </row>
        <row r="3442">
          <cell r="B3442" t="str">
            <v>CÓDIGO</v>
          </cell>
          <cell r="C3442" t="str">
            <v>3.54.c</v>
          </cell>
        </row>
        <row r="3443">
          <cell r="B3443" t="str">
            <v>AUTOR</v>
          </cell>
          <cell r="C3443" t="str">
            <v>HÉLIO DELGÁDO</v>
          </cell>
        </row>
        <row r="3444">
          <cell r="B3444" t="str">
            <v>ULT ATUAL</v>
          </cell>
          <cell r="C3444" t="str">
            <v>08/03/2016 (SEINFRA), 14/11/2016 (SINAPI) E OUT/2016 (PREFEITURA)</v>
          </cell>
        </row>
        <row r="3445">
          <cell r="B3445" t="str">
            <v>TABELA</v>
          </cell>
          <cell r="C3445" t="str">
            <v>SEINFRA V024.1 (DESONERADA)/SINAPI OUT/16 (DESONERADA)/PREFEITURA DE CANINDÉ</v>
          </cell>
        </row>
        <row r="3447">
          <cell r="B3447" t="str">
            <v>Código</v>
          </cell>
          <cell r="C3447" t="str">
            <v>Descrição</v>
          </cell>
          <cell r="D3447" t="str">
            <v>Unidade</v>
          </cell>
          <cell r="E3447" t="str">
            <v>Coeficiente</v>
          </cell>
          <cell r="F3447" t="str">
            <v>Preço</v>
          </cell>
          <cell r="G3447" t="str">
            <v>Total</v>
          </cell>
        </row>
        <row r="3448">
          <cell r="B3448" t="str">
            <v>MAO DE OBRA</v>
          </cell>
        </row>
        <row r="3449">
          <cell r="B3449" t="str">
            <v>I0042</v>
          </cell>
          <cell r="C3449" t="str">
            <v>AUXILIAR DE ELETRICISTA</v>
          </cell>
          <cell r="D3449" t="str">
            <v>H</v>
          </cell>
          <cell r="E3449">
            <v>0.5</v>
          </cell>
          <cell r="F3449">
            <v>5.6</v>
          </cell>
          <cell r="G3449">
            <v>2.8</v>
          </cell>
        </row>
        <row r="3450">
          <cell r="B3450" t="str">
            <v>I2312</v>
          </cell>
          <cell r="C3450" t="str">
            <v>ELETRICISTA</v>
          </cell>
          <cell r="D3450" t="str">
            <v>H</v>
          </cell>
          <cell r="E3450">
            <v>0.5</v>
          </cell>
          <cell r="F3450">
            <v>7.2</v>
          </cell>
          <cell r="G3450">
            <v>3.6</v>
          </cell>
        </row>
        <row r="3451">
          <cell r="B3451" t="str">
            <v>GRATIFICAÇÃO DE FUNÇÃO (ELETRICISTA MOTORISTA) DE 10% EM R$</v>
          </cell>
          <cell r="G3451">
            <v>0.36000000000000004</v>
          </cell>
        </row>
        <row r="3452">
          <cell r="B3452" t="str">
            <v>TOTAL MAO DE OBRA R$</v>
          </cell>
          <cell r="G3452">
            <v>6.76</v>
          </cell>
        </row>
        <row r="3453">
          <cell r="B3453" t="str">
            <v>MATERIAIS</v>
          </cell>
        </row>
        <row r="3454">
          <cell r="B3454" t="str">
            <v>I8438</v>
          </cell>
          <cell r="C3454" t="str">
            <v>CABO CORDPLAST (CABO PP) 3 x 2,50 mm²</v>
          </cell>
          <cell r="D3454" t="str">
            <v>MT</v>
          </cell>
          <cell r="E3454">
            <v>2.5</v>
          </cell>
          <cell r="F3454">
            <v>3.44</v>
          </cell>
          <cell r="G3454">
            <v>8.6</v>
          </cell>
        </row>
        <row r="3455">
          <cell r="B3455" t="str">
            <v>I6278</v>
          </cell>
          <cell r="C3455" t="str">
            <v>FITA AUTO FUSÃO DE 1A QUALIDADE</v>
          </cell>
          <cell r="D3455" t="str">
            <v>RL</v>
          </cell>
          <cell r="E3455">
            <v>0.05</v>
          </cell>
          <cell r="F3455">
            <v>8.15</v>
          </cell>
          <cell r="G3455">
            <v>0.41</v>
          </cell>
        </row>
        <row r="3456">
          <cell r="B3456" t="str">
            <v>I7392</v>
          </cell>
          <cell r="C3456" t="str">
            <v>FITA ISOLANTE COMUM N.º33</v>
          </cell>
          <cell r="D3456" t="str">
            <v>RL</v>
          </cell>
          <cell r="E3456">
            <v>0.05</v>
          </cell>
          <cell r="F3456">
            <v>11.2</v>
          </cell>
          <cell r="G3456">
            <v>0.56</v>
          </cell>
        </row>
        <row r="3457">
          <cell r="B3457" t="str">
            <v>INSUMO PMC-0132</v>
          </cell>
          <cell r="C3457" t="str">
            <v>LUMINÁRIA LED &gt; 50 - 100W, CORPO EM ALUMÍNIO INJETADO, LENTE EM VIDRO TEMPERADO, DISPOSITIVO DE PROTEÇÃO CONTRA SURTOS ELÉTRICOS DE ATÉ 10KA, SISTEMA QUE PERMITE A TROCA DOS MÓDULOS LED, DRIVER INCORPORADO, TOMADA PARA RELÉ FOTO-ELÉTRICO/ELETRÔNICO GRAU DE PROTEÇÃO IP≥65, RESISTÊNCIA A IMPACTO C/ IK MÍNIMO 08, ALIMENTAÇÃO 100-280V, 50-60HZ,    FATOR DE POTÊNCIA ≥0,92, TEMPERATURA DE COR DE 4.000K A 6.800K – EQUIVALENTE À LUMINÁRIA COM LÂMPADA A VAPOR DE SÓDIO DE 150W.</v>
          </cell>
          <cell r="D3457" t="str">
            <v>UN</v>
          </cell>
          <cell r="E3457">
            <v>1</v>
          </cell>
          <cell r="F3457">
            <v>1127.29</v>
          </cell>
          <cell r="G3457">
            <v>1127.29</v>
          </cell>
        </row>
        <row r="3458">
          <cell r="B3458">
            <v>2510</v>
          </cell>
          <cell r="C3458" t="str">
            <v>RELE FOTOELETRICO 1000W/220V</v>
          </cell>
          <cell r="D3458" t="str">
            <v>UN</v>
          </cell>
          <cell r="E3458">
            <v>1</v>
          </cell>
          <cell r="F3458">
            <v>38.44</v>
          </cell>
          <cell r="G3458">
            <v>38.44</v>
          </cell>
        </row>
        <row r="3460">
          <cell r="B3460" t="str">
            <v>TOTAL MATERIAIS R$</v>
          </cell>
          <cell r="G3460">
            <v>1175.3</v>
          </cell>
        </row>
        <row r="3461">
          <cell r="B3461" t="str">
            <v>EQUIPAMENTOS (CUSTO HORÁRIO)</v>
          </cell>
        </row>
        <row r="3462">
          <cell r="B3462" t="str">
            <v>COMPOSIÇÃO PMC-001</v>
          </cell>
          <cell r="C3462" t="str">
            <v>VEÍCULO COM UM CESTO AÉREO SIMPLES ISOLADO COM ALCANCE ATÉ 13 METROS E PORTA ESCADA, MONTADO SOBRE CAMINHÃO DE CARROCERIA (CHP)</v>
          </cell>
          <cell r="D3462" t="str">
            <v>CHP</v>
          </cell>
          <cell r="E3462">
            <v>0.5</v>
          </cell>
          <cell r="F3462">
            <v>100.06</v>
          </cell>
          <cell r="G3462">
            <v>50.03</v>
          </cell>
        </row>
        <row r="3463">
          <cell r="B3463" t="str">
            <v>TOTAL EQUIPAMENTOS (CUSTO HORÁRIO) R$</v>
          </cell>
          <cell r="G3463">
            <v>50.03</v>
          </cell>
        </row>
        <row r="3464">
          <cell r="B3464" t="str">
            <v>SERVIÇOS</v>
          </cell>
        </row>
        <row r="3468">
          <cell r="B3468" t="str">
            <v>TOTAL SERVIÇOS R$</v>
          </cell>
          <cell r="G3468">
            <v>0</v>
          </cell>
        </row>
        <row r="3470">
          <cell r="F3470" t="str">
            <v>TOTAL SIMPLES R$</v>
          </cell>
          <cell r="G3470">
            <v>1232.09</v>
          </cell>
        </row>
        <row r="3471">
          <cell r="F3471" t="str">
            <v>ENCARGOS SOCIAIS DE 117,01% R$</v>
          </cell>
          <cell r="G3471">
            <v>7.91</v>
          </cell>
        </row>
        <row r="3472">
          <cell r="F3472" t="str">
            <v>BDI R$</v>
          </cell>
          <cell r="G3472">
            <v>310</v>
          </cell>
        </row>
        <row r="3473">
          <cell r="F3473" t="str">
            <v>TOTAL GERAL C/ BDI R$</v>
          </cell>
          <cell r="G3473">
            <v>1550</v>
          </cell>
        </row>
        <row r="3474">
          <cell r="F3474" t="str">
            <v>TOTAL GERAL S/ BDI R$</v>
          </cell>
          <cell r="G3474">
            <v>1240</v>
          </cell>
        </row>
        <row r="3476">
          <cell r="A3476" t="str">
            <v>3.54.d</v>
          </cell>
          <cell r="C3476" t="str">
            <v>Luminária LED &gt; 100 - 150W - VER ESPECIFICAÇÃO NA COMPOSIÇÃO DE PREÇO/PROJETO BÁSICO</v>
          </cell>
          <cell r="D3476" t="str">
            <v>un</v>
          </cell>
          <cell r="G3476">
            <v>1896</v>
          </cell>
        </row>
        <row r="3477">
          <cell r="B3477" t="str">
            <v>COMPOSIÇÃO</v>
          </cell>
          <cell r="C3477" t="str">
            <v>Luminária LED &gt; 100 - 150W - VER ESPECIFICAÇÃO NA COMPOSIÇÃO DE PREÇO/PROJETO BÁSICO</v>
          </cell>
        </row>
        <row r="3478">
          <cell r="B3478" t="str">
            <v>UNIDADE</v>
          </cell>
          <cell r="C3478" t="str">
            <v>un</v>
          </cell>
        </row>
        <row r="3479">
          <cell r="B3479" t="str">
            <v>CÓDIGO</v>
          </cell>
          <cell r="C3479" t="str">
            <v>3.54.d</v>
          </cell>
        </row>
        <row r="3480">
          <cell r="B3480" t="str">
            <v>AUTOR</v>
          </cell>
          <cell r="C3480" t="str">
            <v>HÉLIO DELGÁDO</v>
          </cell>
        </row>
        <row r="3481">
          <cell r="B3481" t="str">
            <v>ULT ATUAL</v>
          </cell>
          <cell r="C3481" t="str">
            <v>08/03/2016 (SEINFRA), 14/11/2016 (SINAPI) E OUT/2016 (PREFEITURA)</v>
          </cell>
        </row>
        <row r="3482">
          <cell r="B3482" t="str">
            <v>TABELA</v>
          </cell>
          <cell r="C3482" t="str">
            <v>SEINFRA V024.1 (DESONERADA)/SINAPI OUT/16 (DESONERADA)/PREFEITURA DE CANINDÉ</v>
          </cell>
        </row>
        <row r="3484">
          <cell r="B3484" t="str">
            <v>Código</v>
          </cell>
          <cell r="C3484" t="str">
            <v>Descrição</v>
          </cell>
          <cell r="D3484" t="str">
            <v>Unidade</v>
          </cell>
          <cell r="E3484" t="str">
            <v>Coeficiente</v>
          </cell>
          <cell r="F3484" t="str">
            <v>Preço</v>
          </cell>
          <cell r="G3484" t="str">
            <v>Total</v>
          </cell>
        </row>
        <row r="3485">
          <cell r="B3485" t="str">
            <v>MAO DE OBRA</v>
          </cell>
        </row>
        <row r="3486">
          <cell r="B3486" t="str">
            <v>I0042</v>
          </cell>
          <cell r="C3486" t="str">
            <v>AUXILIAR DE ELETRICISTA</v>
          </cell>
          <cell r="D3486" t="str">
            <v>H</v>
          </cell>
          <cell r="E3486">
            <v>0.5</v>
          </cell>
          <cell r="F3486">
            <v>5.6</v>
          </cell>
          <cell r="G3486">
            <v>2.8</v>
          </cell>
        </row>
        <row r="3487">
          <cell r="B3487" t="str">
            <v>I2312</v>
          </cell>
          <cell r="C3487" t="str">
            <v>ELETRICISTA</v>
          </cell>
          <cell r="D3487" t="str">
            <v>H</v>
          </cell>
          <cell r="E3487">
            <v>0.5</v>
          </cell>
          <cell r="F3487">
            <v>7.2</v>
          </cell>
          <cell r="G3487">
            <v>3.6</v>
          </cell>
        </row>
        <row r="3488">
          <cell r="B3488" t="str">
            <v>GRATIFICAÇÃO DE FUNÇÃO (ELETRICISTA MOTORISTA) DE 10% EM R$</v>
          </cell>
          <cell r="G3488">
            <v>0.36000000000000004</v>
          </cell>
        </row>
        <row r="3489">
          <cell r="B3489" t="str">
            <v>TOTAL MAO DE OBRA R$</v>
          </cell>
          <cell r="G3489">
            <v>6.76</v>
          </cell>
        </row>
        <row r="3490">
          <cell r="B3490" t="str">
            <v>MATERIAIS</v>
          </cell>
        </row>
        <row r="3491">
          <cell r="B3491" t="str">
            <v>I8438</v>
          </cell>
          <cell r="C3491" t="str">
            <v>CABO CORDPLAST (CABO PP) 3 x 2,50 mm²</v>
          </cell>
          <cell r="D3491" t="str">
            <v>MT</v>
          </cell>
          <cell r="E3491">
            <v>3.5</v>
          </cell>
          <cell r="F3491">
            <v>3.44</v>
          </cell>
          <cell r="G3491">
            <v>12.04</v>
          </cell>
        </row>
        <row r="3492">
          <cell r="B3492" t="str">
            <v>I6278</v>
          </cell>
          <cell r="C3492" t="str">
            <v>FITA AUTO FUSÃO DE 1A QUALIDADE</v>
          </cell>
          <cell r="D3492" t="str">
            <v>RL</v>
          </cell>
          <cell r="E3492">
            <v>0.05</v>
          </cell>
          <cell r="F3492">
            <v>8.15</v>
          </cell>
          <cell r="G3492">
            <v>0.41</v>
          </cell>
        </row>
        <row r="3493">
          <cell r="B3493" t="str">
            <v>I7392</v>
          </cell>
          <cell r="C3493" t="str">
            <v>FITA ISOLANTE COMUM N.º33</v>
          </cell>
          <cell r="D3493" t="str">
            <v>RL</v>
          </cell>
          <cell r="E3493">
            <v>0.05</v>
          </cell>
          <cell r="F3493">
            <v>11.2</v>
          </cell>
          <cell r="G3493">
            <v>0.56</v>
          </cell>
        </row>
        <row r="3494">
          <cell r="B3494" t="str">
            <v>INSUMO PMC-0133</v>
          </cell>
          <cell r="C3494" t="str">
            <v>LUMINÁRIA LED &gt; 100 - 150W, CORPO EM ALUMÍNIO INJETADO, LENTE EM VIDRO TEMPERADO, DISPOSITIVO DE PROTEÇÃO CONTRA SURTOS ELÉTRICOS DE ATÉ 10KA, SISTEMA QUE PERMITE A TROCA DOS MÓDULOS LED, DRIVER INCORPORADO, TOMADA PARA RELÉ FOTO-ELÉTRICO/ELETRÔNICO, GRAU DE PROTEÇÃO IP≥65, RESISTÊNCIA A IMPACTO C/ IK MÍNIMO 08, ALIMENTAÇÃO 100-280V, 50-60HZ, FATOR DE POTÊNCIA ≥0,92, TEMPERATURA DE COR DE 4.000K A 6.800K – EQUIVALENTE À LUMINÁRIA COM LÂMPADA A VAPOR DE SÓDIO DE 250W.</v>
          </cell>
          <cell r="D3494" t="str">
            <v>UN</v>
          </cell>
          <cell r="E3494">
            <v>1</v>
          </cell>
          <cell r="F3494">
            <v>1779.85</v>
          </cell>
          <cell r="G3494">
            <v>1779.85</v>
          </cell>
        </row>
        <row r="3495">
          <cell r="B3495">
            <v>2510</v>
          </cell>
          <cell r="C3495" t="str">
            <v>RELE FOTOELETRICO 1000W/220V</v>
          </cell>
          <cell r="D3495" t="str">
            <v>UN</v>
          </cell>
          <cell r="E3495">
            <v>1</v>
          </cell>
          <cell r="F3495">
            <v>38.44</v>
          </cell>
          <cell r="G3495">
            <v>38.44</v>
          </cell>
        </row>
        <row r="3497">
          <cell r="B3497" t="str">
            <v>TOTAL MATERIAIS R$</v>
          </cell>
          <cell r="G3497">
            <v>1831.3</v>
          </cell>
        </row>
        <row r="3498">
          <cell r="B3498" t="str">
            <v>EQUIPAMENTOS (CUSTO HORÁRIO)</v>
          </cell>
        </row>
        <row r="3499">
          <cell r="B3499" t="str">
            <v>COMPOSIÇÃO PMC-001</v>
          </cell>
          <cell r="C3499" t="str">
            <v>VEÍCULO COM UM CESTO AÉREO SIMPLES ISOLADO COM ALCANCE ATÉ 13 METROS E PORTA ESCADA, MONTADO SOBRE CAMINHÃO DE CARROCERIA (CHP)</v>
          </cell>
          <cell r="D3499" t="str">
            <v>CHP</v>
          </cell>
          <cell r="E3499">
            <v>0.5</v>
          </cell>
          <cell r="F3499">
            <v>100.06</v>
          </cell>
          <cell r="G3499">
            <v>50.03</v>
          </cell>
        </row>
        <row r="3500">
          <cell r="B3500" t="str">
            <v>TOTAL EQUIPAMENTOS (CUSTO HORÁRIO) R$</v>
          </cell>
          <cell r="G3500">
            <v>50.03</v>
          </cell>
        </row>
        <row r="3501">
          <cell r="B3501" t="str">
            <v>SERVIÇOS</v>
          </cell>
        </row>
        <row r="3505">
          <cell r="B3505" t="str">
            <v>TOTAL SERVIÇOS R$</v>
          </cell>
          <cell r="G3505">
            <v>0</v>
          </cell>
        </row>
        <row r="3507">
          <cell r="F3507" t="str">
            <v>TOTAL SIMPLES R$</v>
          </cell>
          <cell r="G3507">
            <v>1888.09</v>
          </cell>
        </row>
        <row r="3508">
          <cell r="F3508" t="str">
            <v>ENCARGOS SOCIAIS DE 117,01% R$</v>
          </cell>
          <cell r="G3508">
            <v>7.91</v>
          </cell>
        </row>
        <row r="3509">
          <cell r="F3509" t="str">
            <v>BDI R$</v>
          </cell>
          <cell r="G3509">
            <v>474</v>
          </cell>
        </row>
        <row r="3510">
          <cell r="F3510" t="str">
            <v>TOTAL GERAL C/ BDI R$</v>
          </cell>
          <cell r="G3510">
            <v>2370</v>
          </cell>
        </row>
        <row r="3511">
          <cell r="F3511" t="str">
            <v>TOTAL GERAL S/ BDI R$</v>
          </cell>
          <cell r="G3511">
            <v>1896</v>
          </cell>
        </row>
        <row r="3513">
          <cell r="A3513" t="str">
            <v>3.54.e</v>
          </cell>
          <cell r="C3513" t="str">
            <v>Luminária LED &gt; 150 - 200W - VER ESPECIFICAÇÃO NA COMPOSIÇÃO DE PREÇO/PROJETO BÁSICO</v>
          </cell>
          <cell r="D3513" t="str">
            <v>un</v>
          </cell>
          <cell r="G3513">
            <v>2320</v>
          </cell>
        </row>
        <row r="3514">
          <cell r="B3514" t="str">
            <v>COMPOSIÇÃO</v>
          </cell>
          <cell r="C3514" t="str">
            <v>Luminária LED &gt; 150 - 200W - VER ESPECIFICAÇÃO NA COMPOSIÇÃO DE PREÇO/PROJETO BÁSICO</v>
          </cell>
        </row>
        <row r="3515">
          <cell r="B3515" t="str">
            <v>UNIDADE</v>
          </cell>
          <cell r="C3515" t="str">
            <v>un</v>
          </cell>
        </row>
        <row r="3516">
          <cell r="B3516" t="str">
            <v>CÓDIGO</v>
          </cell>
          <cell r="C3516" t="str">
            <v>3.54.e</v>
          </cell>
        </row>
        <row r="3517">
          <cell r="B3517" t="str">
            <v>AUTOR</v>
          </cell>
          <cell r="C3517" t="str">
            <v>HÉLIO DELGÁDO</v>
          </cell>
        </row>
        <row r="3518">
          <cell r="B3518" t="str">
            <v>ULT ATUAL</v>
          </cell>
          <cell r="C3518" t="str">
            <v>08/03/2016 (SEINFRA), 14/11/2016 (SINAPI) E OUT/2016 (PREFEITURA)</v>
          </cell>
        </row>
        <row r="3519">
          <cell r="B3519" t="str">
            <v>TABELA</v>
          </cell>
          <cell r="C3519" t="str">
            <v>SEINFRA V024.1 (DESONERADA)/SINAPI OUT/16 (DESONERADA)/PREFEITURA DE CANINDÉ</v>
          </cell>
        </row>
        <row r="3521">
          <cell r="B3521" t="str">
            <v>Código</v>
          </cell>
          <cell r="C3521" t="str">
            <v>Descrição</v>
          </cell>
          <cell r="D3521" t="str">
            <v>Unidade</v>
          </cell>
          <cell r="E3521" t="str">
            <v>Coeficiente</v>
          </cell>
          <cell r="F3521" t="str">
            <v>Preço</v>
          </cell>
          <cell r="G3521" t="str">
            <v>Total</v>
          </cell>
        </row>
        <row r="3522">
          <cell r="B3522" t="str">
            <v>MAO DE OBRA</v>
          </cell>
        </row>
        <row r="3523">
          <cell r="B3523" t="str">
            <v>I0042</v>
          </cell>
          <cell r="C3523" t="str">
            <v>AUXILIAR DE ELETRICISTA</v>
          </cell>
          <cell r="D3523" t="str">
            <v>H</v>
          </cell>
          <cell r="E3523">
            <v>0.5</v>
          </cell>
          <cell r="F3523">
            <v>5.6</v>
          </cell>
          <cell r="G3523">
            <v>2.8</v>
          </cell>
        </row>
        <row r="3524">
          <cell r="B3524" t="str">
            <v>I2312</v>
          </cell>
          <cell r="C3524" t="str">
            <v>ELETRICISTA</v>
          </cell>
          <cell r="D3524" t="str">
            <v>H</v>
          </cell>
          <cell r="E3524">
            <v>0.5</v>
          </cell>
          <cell r="F3524">
            <v>7.2</v>
          </cell>
          <cell r="G3524">
            <v>3.6</v>
          </cell>
        </row>
        <row r="3525">
          <cell r="B3525" t="str">
            <v>GRATIFICAÇÃO DE FUNÇÃO (ELETRICISTA MOTORISTA) DE 10% EM R$</v>
          </cell>
          <cell r="G3525">
            <v>0.36000000000000004</v>
          </cell>
        </row>
        <row r="3526">
          <cell r="B3526" t="str">
            <v>TOTAL MAO DE OBRA R$</v>
          </cell>
          <cell r="G3526">
            <v>6.76</v>
          </cell>
        </row>
        <row r="3527">
          <cell r="B3527" t="str">
            <v>MATERIAIS</v>
          </cell>
        </row>
        <row r="3528">
          <cell r="B3528" t="str">
            <v>I8438</v>
          </cell>
          <cell r="C3528" t="str">
            <v>CABO CORDPLAST (CABO PP) 3 x 2,50 mm²</v>
          </cell>
          <cell r="D3528" t="str">
            <v>MT</v>
          </cell>
          <cell r="E3528">
            <v>3.5</v>
          </cell>
          <cell r="F3528">
            <v>3.44</v>
          </cell>
          <cell r="G3528">
            <v>12.04</v>
          </cell>
        </row>
        <row r="3529">
          <cell r="B3529" t="str">
            <v>I6278</v>
          </cell>
          <cell r="C3529" t="str">
            <v>FITA AUTO FUSÃO DE 1A QUALIDADE</v>
          </cell>
          <cell r="D3529" t="str">
            <v>RL</v>
          </cell>
          <cell r="E3529">
            <v>0.05</v>
          </cell>
          <cell r="F3529">
            <v>8.15</v>
          </cell>
          <cell r="G3529">
            <v>0.41</v>
          </cell>
        </row>
        <row r="3530">
          <cell r="B3530" t="str">
            <v>I7392</v>
          </cell>
          <cell r="C3530" t="str">
            <v>FITA ISOLANTE COMUM N.º33</v>
          </cell>
          <cell r="D3530" t="str">
            <v>RL</v>
          </cell>
          <cell r="E3530">
            <v>0.05</v>
          </cell>
          <cell r="F3530">
            <v>11.2</v>
          </cell>
          <cell r="G3530">
            <v>0.56</v>
          </cell>
        </row>
        <row r="3531">
          <cell r="B3531" t="str">
            <v>INSUMO PMC-0134</v>
          </cell>
          <cell r="C3531" t="str">
            <v>LUMINÁRIA LED &gt; 150 - 200W, CORPO EM ALUMÍNIO INJETADO, LENTE EM VIDRO TEMPERADO, DISPOSITIVO DE PROTEÇÃO CONTRA SURTOS ELÉTRICOS DE ATÉ 10KA, SISTEMA QUE PERMITE A TROCA DOS MÓDULOS LED, DRIVER INCORPORADO, TOMADA PARA RELÉ FOTO-ELÉTRICO/ELETRÔNICO, GRAU DE PROTEÇÃO IP≥65, RESISTÊNCIA A IMPACTO C/ IK MÍNIMO 08, ALIMENTAÇÃO 100-280V, 50-60HZ, FATOR DE POTÊNCIA ≥0,92, TEMPERATURA DE COR DE 4.000K A 6.800K – EQUIVALENTE À LUMINÁRIA COM LÂMPADA A VAPOR DE SÓDIO DE 400W. </v>
          </cell>
          <cell r="D3531" t="str">
            <v>UN</v>
          </cell>
          <cell r="E3531">
            <v>1</v>
          </cell>
          <cell r="F3531">
            <v>2203.85</v>
          </cell>
          <cell r="G3531">
            <v>2203.85</v>
          </cell>
        </row>
        <row r="3532">
          <cell r="B3532">
            <v>2510</v>
          </cell>
          <cell r="C3532" t="str">
            <v>RELE FOTOELETRICO 1000W/220V</v>
          </cell>
          <cell r="D3532" t="str">
            <v>UN</v>
          </cell>
          <cell r="E3532">
            <v>1</v>
          </cell>
          <cell r="F3532">
            <v>38.44</v>
          </cell>
          <cell r="G3532">
            <v>38.44</v>
          </cell>
        </row>
        <row r="3534">
          <cell r="B3534" t="str">
            <v>TOTAL MATERIAIS R$</v>
          </cell>
          <cell r="G3534">
            <v>2255.3</v>
          </cell>
        </row>
        <row r="3535">
          <cell r="B3535" t="str">
            <v>EQUIPAMENTOS (CUSTO HORÁRIO)</v>
          </cell>
        </row>
        <row r="3536">
          <cell r="B3536" t="str">
            <v>COMPOSIÇÃO PMC-001</v>
          </cell>
          <cell r="C3536" t="str">
            <v>VEÍCULO COM UM CESTO AÉREO SIMPLES ISOLADO COM ALCANCE ATÉ 13 METROS E PORTA ESCADA, MONTADO SOBRE CAMINHÃO DE CARROCERIA (CHP)</v>
          </cell>
          <cell r="D3536" t="str">
            <v>CHP</v>
          </cell>
          <cell r="E3536">
            <v>0.5</v>
          </cell>
          <cell r="F3536">
            <v>100.06</v>
          </cell>
          <cell r="G3536">
            <v>50.03</v>
          </cell>
        </row>
        <row r="3537">
          <cell r="B3537" t="str">
            <v>TOTAL EQUIPAMENTOS (CUSTO HORÁRIO) R$</v>
          </cell>
          <cell r="G3537">
            <v>50.03</v>
          </cell>
        </row>
        <row r="3538">
          <cell r="B3538" t="str">
            <v>SERVIÇOS</v>
          </cell>
        </row>
        <row r="3542">
          <cell r="B3542" t="str">
            <v>TOTAL SERVIÇOS R$</v>
          </cell>
          <cell r="G3542">
            <v>0</v>
          </cell>
        </row>
        <row r="3544">
          <cell r="F3544" t="str">
            <v>TOTAL SIMPLES R$</v>
          </cell>
          <cell r="G3544">
            <v>2312.0900000000006</v>
          </cell>
        </row>
        <row r="3545">
          <cell r="F3545" t="str">
            <v>ENCARGOS SOCIAIS DE 117,01% R$</v>
          </cell>
          <cell r="G3545">
            <v>7.91</v>
          </cell>
        </row>
        <row r="3546">
          <cell r="F3546" t="str">
            <v>BDI R$</v>
          </cell>
          <cell r="G3546">
            <v>580</v>
          </cell>
        </row>
        <row r="3547">
          <cell r="F3547" t="str">
            <v>TOTAL GERAL C/ BDI R$</v>
          </cell>
          <cell r="G3547">
            <v>2900</v>
          </cell>
        </row>
        <row r="3548">
          <cell r="F3548" t="str">
            <v>TOTAL GERAL S/ BDI R$</v>
          </cell>
          <cell r="G3548">
            <v>2320</v>
          </cell>
        </row>
        <row r="3550">
          <cell r="A3550" t="str">
            <v>3.54.f</v>
          </cell>
          <cell r="C3550" t="str">
            <v>Luminária LED &gt; 200W - VER ESPECIFICAÇÃO NA COMPOSIÇÃO DE PREÇO/PROJETO BÁSICO</v>
          </cell>
          <cell r="D3550" t="str">
            <v>un</v>
          </cell>
          <cell r="G3550">
            <v>3360</v>
          </cell>
        </row>
        <row r="3551">
          <cell r="B3551" t="str">
            <v>COMPOSIÇÃO</v>
          </cell>
          <cell r="C3551" t="str">
            <v>Luminária LED &gt; 200W - VER ESPECIFICAÇÃO NA COMPOSIÇÃO DE PREÇO/PROJETO BÁSICO</v>
          </cell>
        </row>
        <row r="3552">
          <cell r="B3552" t="str">
            <v>UNIDADE</v>
          </cell>
          <cell r="C3552" t="str">
            <v>un</v>
          </cell>
        </row>
        <row r="3553">
          <cell r="B3553" t="str">
            <v>CÓDIGO</v>
          </cell>
          <cell r="C3553" t="str">
            <v>3.54.f</v>
          </cell>
        </row>
        <row r="3554">
          <cell r="B3554" t="str">
            <v>AUTOR</v>
          </cell>
          <cell r="C3554" t="str">
            <v>HÉLIO DELGÁDO</v>
          </cell>
        </row>
        <row r="3555">
          <cell r="B3555" t="str">
            <v>ULT ATUAL</v>
          </cell>
          <cell r="C3555" t="str">
            <v>08/03/2016 (SEINFRA), 14/11/2016 (SINAPI) E OUT/2016 (PREFEITURA)</v>
          </cell>
        </row>
        <row r="3556">
          <cell r="B3556" t="str">
            <v>TABELA</v>
          </cell>
          <cell r="C3556" t="str">
            <v>SEINFRA V024.1 (DESONERADA)/SINAPI OUT/16 (DESONERADA)/PREFEITURA DE CANINDÉ</v>
          </cell>
        </row>
        <row r="3558">
          <cell r="B3558" t="str">
            <v>Código</v>
          </cell>
          <cell r="C3558" t="str">
            <v>Descrição</v>
          </cell>
          <cell r="D3558" t="str">
            <v>Unidade</v>
          </cell>
          <cell r="E3558" t="str">
            <v>Coeficiente</v>
          </cell>
          <cell r="F3558" t="str">
            <v>Preço</v>
          </cell>
          <cell r="G3558" t="str">
            <v>Total</v>
          </cell>
        </row>
        <row r="3559">
          <cell r="B3559" t="str">
            <v>MAO DE OBRA</v>
          </cell>
        </row>
        <row r="3560">
          <cell r="B3560" t="str">
            <v>I0042</v>
          </cell>
          <cell r="C3560" t="str">
            <v>AUXILIAR DE ELETRICISTA</v>
          </cell>
          <cell r="D3560" t="str">
            <v>H</v>
          </cell>
          <cell r="E3560">
            <v>0.5</v>
          </cell>
          <cell r="F3560">
            <v>5.6</v>
          </cell>
          <cell r="G3560">
            <v>2.8</v>
          </cell>
        </row>
        <row r="3561">
          <cell r="B3561" t="str">
            <v>I2312</v>
          </cell>
          <cell r="C3561" t="str">
            <v>ELETRICISTA</v>
          </cell>
          <cell r="D3561" t="str">
            <v>H</v>
          </cell>
          <cell r="E3561">
            <v>0.5</v>
          </cell>
          <cell r="F3561">
            <v>7.2</v>
          </cell>
          <cell r="G3561">
            <v>3.6</v>
          </cell>
        </row>
        <row r="3562">
          <cell r="B3562" t="str">
            <v>GRATIFICAÇÃO DE FUNÇÃO (ELETRICISTA MOTORISTA) DE 10% EM R$</v>
          </cell>
          <cell r="G3562">
            <v>0.36000000000000004</v>
          </cell>
        </row>
        <row r="3563">
          <cell r="B3563" t="str">
            <v>TOTAL MAO DE OBRA R$</v>
          </cell>
          <cell r="G3563">
            <v>6.76</v>
          </cell>
        </row>
        <row r="3564">
          <cell r="B3564" t="str">
            <v>MATERIAIS</v>
          </cell>
        </row>
        <row r="3565">
          <cell r="B3565" t="str">
            <v>I8438</v>
          </cell>
          <cell r="C3565" t="str">
            <v>CABO CORDPLAST (CABO PP) 3 x 2,50 mm²</v>
          </cell>
          <cell r="D3565" t="str">
            <v>MT</v>
          </cell>
          <cell r="E3565">
            <v>3.5</v>
          </cell>
          <cell r="F3565">
            <v>3.44</v>
          </cell>
          <cell r="G3565">
            <v>12.04</v>
          </cell>
        </row>
        <row r="3566">
          <cell r="B3566" t="str">
            <v>I6278</v>
          </cell>
          <cell r="C3566" t="str">
            <v>FITA AUTO FUSÃO DE 1A QUALIDADE</v>
          </cell>
          <cell r="D3566" t="str">
            <v>RL</v>
          </cell>
          <cell r="E3566">
            <v>0.05</v>
          </cell>
          <cell r="F3566">
            <v>8.15</v>
          </cell>
          <cell r="G3566">
            <v>0.41</v>
          </cell>
        </row>
        <row r="3567">
          <cell r="B3567" t="str">
            <v>I7392</v>
          </cell>
          <cell r="C3567" t="str">
            <v>FITA ISOLANTE COMUM N.º33</v>
          </cell>
          <cell r="D3567" t="str">
            <v>RL</v>
          </cell>
          <cell r="E3567">
            <v>0.05</v>
          </cell>
          <cell r="F3567">
            <v>11.2</v>
          </cell>
          <cell r="G3567">
            <v>0.56</v>
          </cell>
        </row>
        <row r="3568">
          <cell r="B3568" t="str">
            <v>INSUMO PMC-0135</v>
          </cell>
          <cell r="C3568" t="str">
            <v>LUMINÁRIA OU PROJETOR LED ACIMA DE 200 W, CORPO EM ALUMÍNIO INJETADO, LENTE EM VIDRO TEMPERADO, DISPOSITIVO DE PROTEÇÃO CONTRA SURTOS ELÉTRICOS DE ATÉ 10KA, SISTEMA QUE PERMITE A TROCA DOS MÓDULOS LED, DRIVER INCORPORADO, TOMADA PARA RELÉ FOTO-ELÉTRICO/ELETRÔNICO, GRAU DE PROTEÇÃO IP≥65, RESISTÊNCIA A IMPACTO C/ IK MÍNIMO 08, ALIMENTAÇÃO 100-280V, 50-60HZ, FATOR DE POTÊNCIA ≥0,92, TEMPERATURA DE COR DE 4.000K A 6.800K – EQUIVALENTE À LUMINÁRIA COM LÂMPADA A VAPOR DE SÓDIO DE 400W. </v>
          </cell>
          <cell r="D3568" t="str">
            <v>un</v>
          </cell>
          <cell r="E3568">
            <v>1</v>
          </cell>
          <cell r="F3568">
            <v>3243.85</v>
          </cell>
          <cell r="G3568">
            <v>3243.85</v>
          </cell>
        </row>
        <row r="3569">
          <cell r="B3569">
            <v>2510</v>
          </cell>
          <cell r="C3569" t="str">
            <v>RELE FOTOELETRICO 1000W/220V</v>
          </cell>
          <cell r="D3569" t="str">
            <v>UN</v>
          </cell>
          <cell r="E3569">
            <v>1</v>
          </cell>
          <cell r="F3569">
            <v>38.44</v>
          </cell>
          <cell r="G3569">
            <v>38.44</v>
          </cell>
        </row>
        <row r="3571">
          <cell r="B3571" t="str">
            <v>TOTAL MATERIAIS R$</v>
          </cell>
          <cell r="G3571">
            <v>3295.3</v>
          </cell>
        </row>
        <row r="3572">
          <cell r="B3572" t="str">
            <v>EQUIPAMENTOS (CUSTO HORÁRIO)</v>
          </cell>
        </row>
        <row r="3573">
          <cell r="B3573" t="str">
            <v>COMPOSIÇÃO PMC-001</v>
          </cell>
          <cell r="C3573" t="str">
            <v>VEÍCULO COM UM CESTO AÉREO SIMPLES ISOLADO COM ALCANCE ATÉ 13 METROS E PORTA ESCADA, MONTADO SOBRE CAMINHÃO DE CARROCERIA (CHP)</v>
          </cell>
          <cell r="D3573" t="str">
            <v>CHP</v>
          </cell>
          <cell r="E3573">
            <v>0.5</v>
          </cell>
          <cell r="F3573">
            <v>100.06</v>
          </cell>
          <cell r="G3573">
            <v>50.03</v>
          </cell>
        </row>
        <row r="3574">
          <cell r="B3574" t="str">
            <v>TOTAL EQUIPAMENTOS (CUSTO HORÁRIO) R$</v>
          </cell>
          <cell r="G3574">
            <v>50.03</v>
          </cell>
        </row>
        <row r="3575">
          <cell r="B3575" t="str">
            <v>SERVIÇOS</v>
          </cell>
        </row>
        <row r="3579">
          <cell r="B3579" t="str">
            <v>TOTAL SERVIÇOS R$</v>
          </cell>
          <cell r="G3579">
            <v>0</v>
          </cell>
        </row>
        <row r="3581">
          <cell r="F3581" t="str">
            <v>TOTAL SIMPLES R$</v>
          </cell>
          <cell r="G3581">
            <v>3352.0900000000006</v>
          </cell>
        </row>
        <row r="3582">
          <cell r="F3582" t="str">
            <v>ENCARGOS SOCIAIS DE 117,01% R$</v>
          </cell>
          <cell r="G3582">
            <v>7.91</v>
          </cell>
        </row>
        <row r="3583">
          <cell r="F3583" t="str">
            <v>BDI R$</v>
          </cell>
          <cell r="G3583">
            <v>840</v>
          </cell>
        </row>
        <row r="3584">
          <cell r="F3584" t="str">
            <v>TOTAL GERAL C/ BDI R$</v>
          </cell>
          <cell r="G3584">
            <v>4200</v>
          </cell>
        </row>
        <row r="3585">
          <cell r="F3585" t="str">
            <v>TOTAL GERAL S/ BDI R$</v>
          </cell>
          <cell r="G3585">
            <v>3360</v>
          </cell>
        </row>
        <row r="3587">
          <cell r="A3587" t="str">
            <v>3.55.a</v>
          </cell>
          <cell r="C3587" t="str">
            <v>Braço estilizado padrão prefeitura para 01 (uma) luminária para poste cônico</v>
          </cell>
          <cell r="D3587" t="str">
            <v>un</v>
          </cell>
          <cell r="G3587">
            <v>393.8</v>
          </cell>
        </row>
        <row r="3588">
          <cell r="B3588" t="str">
            <v>COMPOSIÇÃO</v>
          </cell>
          <cell r="C3588" t="str">
            <v>Braço estilizado padrão prefeitura para 01 (uma) luminária para poste cônico</v>
          </cell>
        </row>
        <row r="3589">
          <cell r="B3589" t="str">
            <v>UNIDADE</v>
          </cell>
          <cell r="C3589" t="str">
            <v>un</v>
          </cell>
        </row>
        <row r="3590">
          <cell r="B3590" t="str">
            <v>CÓDIGO</v>
          </cell>
          <cell r="C3590" t="str">
            <v>3.55.a</v>
          </cell>
        </row>
        <row r="3591">
          <cell r="B3591" t="str">
            <v>AUTOR</v>
          </cell>
          <cell r="C3591" t="str">
            <v>HÉLIO DELGÁDO</v>
          </cell>
        </row>
        <row r="3592">
          <cell r="B3592" t="str">
            <v>ULT ATUAL</v>
          </cell>
          <cell r="C3592" t="str">
            <v>08/03/2016 (SEINFRA), 14/11/2016 (SINAPI) E OUT/2016 (PREFEITURA)</v>
          </cell>
        </row>
        <row r="3593">
          <cell r="B3593" t="str">
            <v>TABELA</v>
          </cell>
          <cell r="C3593" t="str">
            <v>SEINFRA V024.1 (DESONERADA)/SINAPI OUT/16 (DESONERADA)/PREFEITURA DE CANINDÉ</v>
          </cell>
        </row>
        <row r="3595">
          <cell r="B3595" t="str">
            <v>Código</v>
          </cell>
          <cell r="C3595" t="str">
            <v>Descrição</v>
          </cell>
          <cell r="D3595" t="str">
            <v>Unidade</v>
          </cell>
          <cell r="E3595" t="str">
            <v>Coeficiente</v>
          </cell>
          <cell r="F3595" t="str">
            <v>Preço</v>
          </cell>
          <cell r="G3595" t="str">
            <v>Total</v>
          </cell>
        </row>
        <row r="3596">
          <cell r="B3596" t="str">
            <v>MAO DE OBRA</v>
          </cell>
        </row>
        <row r="3597">
          <cell r="B3597" t="str">
            <v>I0042</v>
          </cell>
          <cell r="C3597" t="str">
            <v>AUXILIAR DE ELETRICISTA</v>
          </cell>
          <cell r="D3597" t="str">
            <v>H</v>
          </cell>
          <cell r="E3597">
            <v>1</v>
          </cell>
          <cell r="F3597">
            <v>5.6</v>
          </cell>
          <cell r="G3597">
            <v>5.6</v>
          </cell>
        </row>
        <row r="3598">
          <cell r="B3598" t="str">
            <v>I2312</v>
          </cell>
          <cell r="C3598" t="str">
            <v>ELETRICISTA</v>
          </cell>
          <cell r="D3598" t="str">
            <v>H</v>
          </cell>
          <cell r="E3598">
            <v>1</v>
          </cell>
          <cell r="F3598">
            <v>7.2</v>
          </cell>
          <cell r="G3598">
            <v>7.2</v>
          </cell>
        </row>
        <row r="3599">
          <cell r="B3599" t="str">
            <v>GRATIFICAÇÃO DE FUNÇÃO (ELETRICISTA MOTORISTA) DE 10% EM R$</v>
          </cell>
          <cell r="G3599">
            <v>0.7200000000000001</v>
          </cell>
        </row>
        <row r="3600">
          <cell r="B3600" t="str">
            <v>TOTAL MAO DE OBRA R$</v>
          </cell>
          <cell r="G3600">
            <v>13.52</v>
          </cell>
        </row>
        <row r="3601">
          <cell r="B3601" t="str">
            <v>MATERIAIS</v>
          </cell>
        </row>
        <row r="3602">
          <cell r="B3602" t="str">
            <v>I2168</v>
          </cell>
          <cell r="C3602" t="str">
            <v>TUBO AÇO GALVANIZADO DE 25MM (1")</v>
          </cell>
          <cell r="D3602" t="str">
            <v>M</v>
          </cell>
          <cell r="E3602">
            <v>3.5</v>
          </cell>
          <cell r="F3602">
            <v>15.6</v>
          </cell>
          <cell r="G3602">
            <v>54.6</v>
          </cell>
        </row>
        <row r="3603">
          <cell r="B3603" t="str">
            <v>I2171</v>
          </cell>
          <cell r="C3603" t="str">
            <v>TUBO AÇO GALVANIZADO DE 50MM (2')</v>
          </cell>
          <cell r="D3603" t="str">
            <v>M</v>
          </cell>
          <cell r="E3603">
            <v>0.3</v>
          </cell>
          <cell r="F3603">
            <v>31</v>
          </cell>
          <cell r="G3603">
            <v>9.3</v>
          </cell>
        </row>
        <row r="3604">
          <cell r="B3604" t="str">
            <v>I2165</v>
          </cell>
          <cell r="C3604" t="str">
            <v>TUBO AÇO GALVANIZADO DE 150MM (6')</v>
          </cell>
          <cell r="D3604" t="str">
            <v>M</v>
          </cell>
          <cell r="E3604">
            <v>0.3</v>
          </cell>
          <cell r="F3604">
            <v>132.8</v>
          </cell>
          <cell r="G3604">
            <v>39.84</v>
          </cell>
        </row>
        <row r="3605">
          <cell r="B3605">
            <v>11049</v>
          </cell>
          <cell r="C3605" t="str">
            <v>CHAPA DE ACO GALVANIZADA BITOLA GSG 22, E = 0,80 MM (6,40 KG/M2)</v>
          </cell>
          <cell r="D3605" t="str">
            <v>KG</v>
          </cell>
          <cell r="E3605">
            <v>3.2</v>
          </cell>
          <cell r="F3605">
            <v>5.31</v>
          </cell>
          <cell r="G3605">
            <v>16.99</v>
          </cell>
        </row>
        <row r="3606">
          <cell r="B3606" t="str">
            <v>I1100</v>
          </cell>
          <cell r="C3606" t="str">
            <v>ESMALTE SINTETICO</v>
          </cell>
          <cell r="D3606" t="str">
            <v>L</v>
          </cell>
          <cell r="E3606">
            <v>0.5</v>
          </cell>
          <cell r="F3606">
            <v>12</v>
          </cell>
          <cell r="G3606">
            <v>6</v>
          </cell>
        </row>
        <row r="3607">
          <cell r="B3607" t="str">
            <v>I2293</v>
          </cell>
          <cell r="C3607" t="str">
            <v>ZARCÃO</v>
          </cell>
          <cell r="D3607" t="str">
            <v>L</v>
          </cell>
          <cell r="E3607">
            <v>0.2</v>
          </cell>
          <cell r="F3607">
            <v>15.49</v>
          </cell>
          <cell r="G3607">
            <v>3.1</v>
          </cell>
        </row>
        <row r="3608">
          <cell r="B3608" t="str">
            <v>I1346</v>
          </cell>
          <cell r="C3608" t="str">
            <v>LIXA PARA FERRO</v>
          </cell>
          <cell r="D3608" t="str">
            <v>UN</v>
          </cell>
          <cell r="E3608">
            <v>0.5</v>
          </cell>
          <cell r="F3608">
            <v>2.23</v>
          </cell>
          <cell r="G3608">
            <v>1.12</v>
          </cell>
        </row>
        <row r="3609">
          <cell r="B3609" t="str">
            <v>I2302</v>
          </cell>
          <cell r="C3609" t="str">
            <v>DISCO DE DESBASTE 1/4" DE 7"</v>
          </cell>
          <cell r="D3609" t="str">
            <v>UN</v>
          </cell>
          <cell r="E3609">
            <v>0.3</v>
          </cell>
          <cell r="F3609">
            <v>16.03</v>
          </cell>
          <cell r="G3609">
            <v>4.81</v>
          </cell>
        </row>
        <row r="3610">
          <cell r="B3610" t="str">
            <v>I1872</v>
          </cell>
          <cell r="C3610" t="str">
            <v>SOLDA 50X50</v>
          </cell>
          <cell r="D3610" t="str">
            <v>KG</v>
          </cell>
          <cell r="E3610">
            <v>0.2</v>
          </cell>
          <cell r="F3610">
            <v>53.5</v>
          </cell>
          <cell r="G3610">
            <v>10.7</v>
          </cell>
        </row>
        <row r="3611">
          <cell r="B3611" t="str">
            <v>I1061</v>
          </cell>
          <cell r="C3611" t="str">
            <v>ELETRODOS</v>
          </cell>
          <cell r="D3611" t="str">
            <v>KG</v>
          </cell>
          <cell r="E3611">
            <v>0.2</v>
          </cell>
          <cell r="F3611">
            <v>16.5</v>
          </cell>
          <cell r="G3611">
            <v>3.3</v>
          </cell>
        </row>
        <row r="3612">
          <cell r="B3612" t="str">
            <v>I8629</v>
          </cell>
          <cell r="C3612" t="str">
            <v>VINIL AUTO-ADESIVO FOSCO OU BRILHANTE C/ APLICAÇÃO</v>
          </cell>
          <cell r="D3612" t="str">
            <v>M2</v>
          </cell>
          <cell r="E3612">
            <v>1</v>
          </cell>
          <cell r="F3612">
            <v>99.55</v>
          </cell>
          <cell r="G3612">
            <v>99.55</v>
          </cell>
        </row>
        <row r="3613">
          <cell r="B3613" t="str">
            <v>I1583</v>
          </cell>
          <cell r="C3613" t="str">
            <v>PARAFUSO N.14X40MM</v>
          </cell>
          <cell r="D3613" t="str">
            <v>UN</v>
          </cell>
          <cell r="E3613">
            <v>3</v>
          </cell>
          <cell r="F3613">
            <v>1.6</v>
          </cell>
          <cell r="G3613">
            <v>4.8</v>
          </cell>
        </row>
        <row r="3614">
          <cell r="B3614" t="str">
            <v>TOTAL MATERIAIS R$</v>
          </cell>
          <cell r="G3614">
            <v>254.11</v>
          </cell>
        </row>
        <row r="3615">
          <cell r="B3615" t="str">
            <v>EQUIPAMENTOS (CUSTO HORÁRIO)</v>
          </cell>
        </row>
        <row r="3616">
          <cell r="B3616" t="str">
            <v>I0749</v>
          </cell>
          <cell r="C3616" t="str">
            <v>MÁQUINA DE SOLDA (CHP)</v>
          </cell>
          <cell r="D3616" t="str">
            <v>H</v>
          </cell>
          <cell r="E3616">
            <v>0.5</v>
          </cell>
          <cell r="F3616">
            <v>19.48</v>
          </cell>
          <cell r="G3616">
            <v>9.74</v>
          </cell>
        </row>
        <row r="3617">
          <cell r="B3617" t="str">
            <v>I0737</v>
          </cell>
          <cell r="C3617" t="str">
            <v>ESMERILHADEIRA INDUSTRIAL (CHP)</v>
          </cell>
          <cell r="D3617" t="str">
            <v>H</v>
          </cell>
          <cell r="E3617">
            <v>0.5</v>
          </cell>
          <cell r="F3617">
            <v>1.093928</v>
          </cell>
          <cell r="G3617">
            <v>0.55</v>
          </cell>
        </row>
        <row r="3618">
          <cell r="B3618" t="str">
            <v>COMPOSIÇÃO PMC-001</v>
          </cell>
          <cell r="C3618" t="str">
            <v>VEÍCULO COM UM CESTO AÉREO SIMPLES ISOLADO COM ALCANCE ATÉ 13 METROS E PORTA ESCADA, MONTADO SOBRE CAMINHÃO DE CARROCERIA (CHP)</v>
          </cell>
          <cell r="D3618" t="str">
            <v>CHP</v>
          </cell>
          <cell r="E3618">
            <v>1</v>
          </cell>
          <cell r="F3618">
            <v>100.06</v>
          </cell>
          <cell r="G3618">
            <v>100.06</v>
          </cell>
        </row>
        <row r="3619">
          <cell r="B3619" t="str">
            <v>TOTAL EQUIPAMENTOS (CUSTO HORÁRIO) R$</v>
          </cell>
          <cell r="G3619">
            <v>110.35</v>
          </cell>
        </row>
        <row r="3620">
          <cell r="B3620" t="str">
            <v>SERVIÇOS</v>
          </cell>
        </row>
        <row r="3624">
          <cell r="B3624" t="str">
            <v>TOTAL SERVIÇOS R$</v>
          </cell>
          <cell r="G3624">
            <v>0</v>
          </cell>
        </row>
        <row r="3626">
          <cell r="F3626" t="str">
            <v>TOTAL SIMPLES R$</v>
          </cell>
          <cell r="G3626">
            <v>377.98</v>
          </cell>
        </row>
        <row r="3627">
          <cell r="F3627" t="str">
            <v>ENCARGOS SOCIAIS DE 117,01% R$</v>
          </cell>
          <cell r="G3627">
            <v>15.82</v>
          </cell>
        </row>
        <row r="3628">
          <cell r="F3628" t="str">
            <v>BDI R$</v>
          </cell>
          <cell r="G3628">
            <v>98.45</v>
          </cell>
        </row>
        <row r="3629">
          <cell r="F3629" t="str">
            <v>TOTAL GERAL C/ BDI R$</v>
          </cell>
          <cell r="G3629">
            <v>492.25</v>
          </cell>
        </row>
        <row r="3630">
          <cell r="F3630" t="str">
            <v>TOTAL GERAL S/ BDI R$</v>
          </cell>
          <cell r="G3630">
            <v>393.8</v>
          </cell>
        </row>
        <row r="3632">
          <cell r="A3632" t="str">
            <v>3.55.b</v>
          </cell>
          <cell r="C3632" t="str">
            <v>Braço estilizado padrão prefeitura para 02 (duas) luminárias para poste cônico</v>
          </cell>
          <cell r="D3632" t="str">
            <v>un</v>
          </cell>
          <cell r="G3632">
            <v>733.64</v>
          </cell>
        </row>
        <row r="3633">
          <cell r="B3633" t="str">
            <v>COMPOSIÇÃO</v>
          </cell>
          <cell r="C3633" t="str">
            <v>Braço estilizado padrão prefeitura para 02 (duas) luminárias para poste cônico</v>
          </cell>
        </row>
        <row r="3634">
          <cell r="B3634" t="str">
            <v>UNIDADE</v>
          </cell>
          <cell r="C3634" t="str">
            <v>un</v>
          </cell>
        </row>
        <row r="3635">
          <cell r="B3635" t="str">
            <v>CÓDIGO</v>
          </cell>
          <cell r="C3635" t="str">
            <v>3.55.b</v>
          </cell>
        </row>
        <row r="3636">
          <cell r="B3636" t="str">
            <v>AUTOR</v>
          </cell>
          <cell r="C3636" t="str">
            <v>HÉLIO DELGÁDO</v>
          </cell>
        </row>
        <row r="3637">
          <cell r="B3637" t="str">
            <v>ULT ATUAL</v>
          </cell>
          <cell r="C3637" t="str">
            <v>08/03/2016 (SEINFRA), 14/11/2016 (SINAPI) E OUT/2016 (PREFEITURA)</v>
          </cell>
        </row>
        <row r="3638">
          <cell r="B3638" t="str">
            <v>TABELA</v>
          </cell>
          <cell r="C3638" t="str">
            <v>SEINFRA V024.1 (DESONERADA)/SINAPI OUT/16 (DESONERADA)/PREFEITURA DE CANINDÉ</v>
          </cell>
        </row>
        <row r="3640">
          <cell r="B3640" t="str">
            <v>Código</v>
          </cell>
          <cell r="C3640" t="str">
            <v>Descrição</v>
          </cell>
          <cell r="D3640" t="str">
            <v>Unidade</v>
          </cell>
          <cell r="E3640" t="str">
            <v>Coeficiente</v>
          </cell>
          <cell r="F3640" t="str">
            <v>Preço</v>
          </cell>
          <cell r="G3640" t="str">
            <v>Total</v>
          </cell>
        </row>
        <row r="3641">
          <cell r="B3641" t="str">
            <v>MAO DE OBRA</v>
          </cell>
        </row>
        <row r="3642">
          <cell r="B3642" t="str">
            <v>I0042</v>
          </cell>
          <cell r="C3642" t="str">
            <v>AUXILIAR DE ELETRICISTA</v>
          </cell>
          <cell r="D3642" t="str">
            <v>H</v>
          </cell>
          <cell r="E3642">
            <v>2</v>
          </cell>
          <cell r="F3642">
            <v>5.6</v>
          </cell>
          <cell r="G3642">
            <v>11.2</v>
          </cell>
        </row>
        <row r="3643">
          <cell r="B3643" t="str">
            <v>I2312</v>
          </cell>
          <cell r="C3643" t="str">
            <v>ELETRICISTA</v>
          </cell>
          <cell r="D3643" t="str">
            <v>H</v>
          </cell>
          <cell r="E3643">
            <v>2</v>
          </cell>
          <cell r="F3643">
            <v>7.2</v>
          </cell>
          <cell r="G3643">
            <v>14.4</v>
          </cell>
        </row>
        <row r="3644">
          <cell r="B3644" t="str">
            <v>GRATIFICAÇÃO DE FUNÇÃO (ELETRICISTA MOTORISTA) DE 10% EM R$</v>
          </cell>
          <cell r="G3644">
            <v>1.4400000000000002</v>
          </cell>
        </row>
        <row r="3645">
          <cell r="B3645" t="str">
            <v>TOTAL MAO DE OBRA R$</v>
          </cell>
          <cell r="G3645">
            <v>27.04</v>
          </cell>
        </row>
        <row r="3646">
          <cell r="B3646" t="str">
            <v>MATERIAIS</v>
          </cell>
        </row>
        <row r="3647">
          <cell r="B3647" t="str">
            <v>I2168</v>
          </cell>
          <cell r="C3647" t="str">
            <v>TUBO AÇO GALVANIZADO DE 25MM (1")</v>
          </cell>
          <cell r="D3647" t="str">
            <v>M</v>
          </cell>
          <cell r="E3647">
            <v>7</v>
          </cell>
          <cell r="F3647">
            <v>15.6</v>
          </cell>
          <cell r="G3647">
            <v>109.2</v>
          </cell>
        </row>
        <row r="3648">
          <cell r="B3648" t="str">
            <v>I2171</v>
          </cell>
          <cell r="C3648" t="str">
            <v>TUBO AÇO GALVANIZADO DE 50MM (2')</v>
          </cell>
          <cell r="D3648" t="str">
            <v>M</v>
          </cell>
          <cell r="E3648">
            <v>0.3</v>
          </cell>
          <cell r="F3648">
            <v>31</v>
          </cell>
          <cell r="G3648">
            <v>9.3</v>
          </cell>
        </row>
        <row r="3649">
          <cell r="B3649" t="str">
            <v>I2165</v>
          </cell>
          <cell r="C3649" t="str">
            <v>TUBO AÇO GALVANIZADO DE 150MM (6')</v>
          </cell>
          <cell r="D3649" t="str">
            <v>M</v>
          </cell>
          <cell r="E3649">
            <v>0.3</v>
          </cell>
          <cell r="F3649">
            <v>132.8</v>
          </cell>
          <cell r="G3649">
            <v>39.84</v>
          </cell>
        </row>
        <row r="3650">
          <cell r="B3650">
            <v>11049</v>
          </cell>
          <cell r="C3650" t="str">
            <v>CHAPA DE ACO GALVANIZADA BITOLA GSG 22, E = 0,80 MM (6,40 KG/M2)</v>
          </cell>
          <cell r="D3650" t="str">
            <v>KG</v>
          </cell>
          <cell r="E3650">
            <v>6.4</v>
          </cell>
          <cell r="F3650">
            <v>5.31</v>
          </cell>
          <cell r="G3650">
            <v>33.98</v>
          </cell>
        </row>
        <row r="3651">
          <cell r="B3651" t="str">
            <v>I1100</v>
          </cell>
          <cell r="C3651" t="str">
            <v>ESMALTE SINTETICO</v>
          </cell>
          <cell r="D3651" t="str">
            <v>L</v>
          </cell>
          <cell r="E3651">
            <v>1</v>
          </cell>
          <cell r="F3651">
            <v>12</v>
          </cell>
          <cell r="G3651">
            <v>12</v>
          </cell>
        </row>
        <row r="3652">
          <cell r="B3652" t="str">
            <v>I2293</v>
          </cell>
          <cell r="C3652" t="str">
            <v>ZARCÃO</v>
          </cell>
          <cell r="D3652" t="str">
            <v>L</v>
          </cell>
          <cell r="E3652">
            <v>0.4</v>
          </cell>
          <cell r="F3652">
            <v>15.49</v>
          </cell>
          <cell r="G3652">
            <v>6.2</v>
          </cell>
        </row>
        <row r="3653">
          <cell r="B3653" t="str">
            <v>I1346</v>
          </cell>
          <cell r="C3653" t="str">
            <v>LIXA PARA FERRO</v>
          </cell>
          <cell r="D3653" t="str">
            <v>UN</v>
          </cell>
          <cell r="E3653">
            <v>1</v>
          </cell>
          <cell r="F3653">
            <v>2.23</v>
          </cell>
          <cell r="G3653">
            <v>2.23</v>
          </cell>
        </row>
        <row r="3654">
          <cell r="B3654" t="str">
            <v>I2302</v>
          </cell>
          <cell r="C3654" t="str">
            <v>DISCO DE DESBASTE 1/4" DE 7"</v>
          </cell>
          <cell r="D3654" t="str">
            <v>UN</v>
          </cell>
          <cell r="E3654">
            <v>0.6</v>
          </cell>
          <cell r="F3654">
            <v>16.03</v>
          </cell>
          <cell r="G3654">
            <v>9.62</v>
          </cell>
        </row>
        <row r="3655">
          <cell r="B3655" t="str">
            <v>I1872</v>
          </cell>
          <cell r="C3655" t="str">
            <v>SOLDA 50X50</v>
          </cell>
          <cell r="D3655" t="str">
            <v>KG</v>
          </cell>
          <cell r="E3655">
            <v>0.4</v>
          </cell>
          <cell r="F3655">
            <v>53.5</v>
          </cell>
          <cell r="G3655">
            <v>21.4</v>
          </cell>
        </row>
        <row r="3656">
          <cell r="B3656" t="str">
            <v>I1061</v>
          </cell>
          <cell r="C3656" t="str">
            <v>ELETRODOS</v>
          </cell>
          <cell r="D3656" t="str">
            <v>KG</v>
          </cell>
          <cell r="E3656">
            <v>0.4</v>
          </cell>
          <cell r="F3656">
            <v>16.5</v>
          </cell>
          <cell r="G3656">
            <v>6.6</v>
          </cell>
        </row>
        <row r="3657">
          <cell r="B3657" t="str">
            <v>I8629</v>
          </cell>
          <cell r="C3657" t="str">
            <v>VINIL AUTO-ADESIVO FOSCO OU BRILHANTE C/ APLICAÇÃO</v>
          </cell>
          <cell r="D3657" t="str">
            <v>M2</v>
          </cell>
          <cell r="E3657">
            <v>2</v>
          </cell>
          <cell r="F3657">
            <v>99.55</v>
          </cell>
          <cell r="G3657">
            <v>199.1</v>
          </cell>
        </row>
        <row r="3658">
          <cell r="B3658" t="str">
            <v>I1583</v>
          </cell>
          <cell r="C3658" t="str">
            <v>PARAFUSO N.14X40MM</v>
          </cell>
          <cell r="D3658" t="str">
            <v>UN</v>
          </cell>
          <cell r="E3658">
            <v>3</v>
          </cell>
          <cell r="F3658">
            <v>1.6</v>
          </cell>
          <cell r="G3658">
            <v>4.8</v>
          </cell>
        </row>
        <row r="3659">
          <cell r="B3659" t="str">
            <v>TOTAL MATERIAIS R$</v>
          </cell>
          <cell r="G3659">
            <v>454.27</v>
          </cell>
        </row>
        <row r="3660">
          <cell r="B3660" t="str">
            <v>EQUIPAMENTOS (CUSTO HORÁRIO)</v>
          </cell>
        </row>
        <row r="3661">
          <cell r="B3661" t="str">
            <v>I0749</v>
          </cell>
          <cell r="C3661" t="str">
            <v>MÁQUINA DE SOLDA (CHP)</v>
          </cell>
          <cell r="D3661" t="str">
            <v>H</v>
          </cell>
          <cell r="E3661">
            <v>1</v>
          </cell>
          <cell r="F3661">
            <v>19.48</v>
          </cell>
          <cell r="G3661">
            <v>19.48</v>
          </cell>
        </row>
        <row r="3662">
          <cell r="B3662" t="str">
            <v>I0737</v>
          </cell>
          <cell r="C3662" t="str">
            <v>ESMERILHADEIRA INDUSTRIAL (CHP)</v>
          </cell>
          <cell r="D3662" t="str">
            <v>H</v>
          </cell>
          <cell r="E3662">
            <v>1</v>
          </cell>
          <cell r="F3662">
            <v>1.093928</v>
          </cell>
          <cell r="G3662">
            <v>1.09</v>
          </cell>
        </row>
        <row r="3663">
          <cell r="B3663" t="str">
            <v>COMPOSIÇÃO PMC-001</v>
          </cell>
          <cell r="C3663" t="str">
            <v>VEÍCULO COM UM CESTO AÉREO SIMPLES ISOLADO COM ALCANCE ATÉ 13 METROS E PORTA ESCADA, MONTADO SOBRE CAMINHÃO DE CARROCERIA (CHP)</v>
          </cell>
          <cell r="D3663" t="str">
            <v>CHP</v>
          </cell>
          <cell r="E3663">
            <v>2</v>
          </cell>
          <cell r="F3663">
            <v>100.06</v>
          </cell>
          <cell r="G3663">
            <v>200.12</v>
          </cell>
        </row>
        <row r="3664">
          <cell r="B3664" t="str">
            <v>TOTAL EQUIPAMENTOS (CUSTO HORÁRIO) R$</v>
          </cell>
          <cell r="G3664">
            <v>220.69</v>
          </cell>
        </row>
        <row r="3665">
          <cell r="B3665" t="str">
            <v>SERVIÇOS</v>
          </cell>
        </row>
        <row r="3669">
          <cell r="B3669" t="str">
            <v>TOTAL SERVIÇOS R$</v>
          </cell>
          <cell r="G3669">
            <v>0</v>
          </cell>
        </row>
        <row r="3671">
          <cell r="F3671" t="str">
            <v>TOTAL SIMPLES R$</v>
          </cell>
          <cell r="G3671">
            <v>702</v>
          </cell>
        </row>
        <row r="3672">
          <cell r="F3672" t="str">
            <v>ENCARGOS SOCIAIS DE 117,01% R$</v>
          </cell>
          <cell r="G3672">
            <v>31.64</v>
          </cell>
        </row>
        <row r="3673">
          <cell r="F3673" t="str">
            <v>BDI R$</v>
          </cell>
          <cell r="G3673">
            <v>183.41</v>
          </cell>
        </row>
        <row r="3674">
          <cell r="F3674" t="str">
            <v>TOTAL GERAL C/ BDI R$</v>
          </cell>
          <cell r="G3674">
            <v>917.05</v>
          </cell>
        </row>
        <row r="3675">
          <cell r="F3675" t="str">
            <v>TOTAL GERAL S/ BDI R$</v>
          </cell>
          <cell r="G3675">
            <v>733.64</v>
          </cell>
        </row>
        <row r="3677">
          <cell r="A3677" t="str">
            <v>3.56.a</v>
          </cell>
          <cell r="C3677" t="str">
            <v>Recuperação de braço estilizado padrão prefeitura para 01 (uma) luminária</v>
          </cell>
          <cell r="D3677" t="str">
            <v>un</v>
          </cell>
          <cell r="G3677">
            <v>228.96999999999997</v>
          </cell>
        </row>
        <row r="3678">
          <cell r="B3678" t="str">
            <v>COMPOSIÇÃO</v>
          </cell>
          <cell r="C3678" t="str">
            <v>Recuperação de braço estilizado padrão prefeitura para 01 (uma) luminária</v>
          </cell>
        </row>
        <row r="3679">
          <cell r="B3679" t="str">
            <v>UNIDADE</v>
          </cell>
          <cell r="C3679" t="str">
            <v>un</v>
          </cell>
        </row>
        <row r="3680">
          <cell r="B3680" t="str">
            <v>CÓDIGO</v>
          </cell>
          <cell r="C3680" t="str">
            <v>3.56.a</v>
          </cell>
        </row>
        <row r="3681">
          <cell r="B3681" t="str">
            <v>AUTOR</v>
          </cell>
          <cell r="C3681" t="str">
            <v>HÉLIO DELGÁDO</v>
          </cell>
        </row>
        <row r="3682">
          <cell r="B3682" t="str">
            <v>ULT ATUAL</v>
          </cell>
          <cell r="C3682" t="str">
            <v>08/03/2016 (SEINFRA), 14/11/2016 (SINAPI) E OUT/2016 (PREFEITURA)</v>
          </cell>
        </row>
        <row r="3683">
          <cell r="B3683" t="str">
            <v>TABELA</v>
          </cell>
          <cell r="C3683" t="str">
            <v>SEINFRA V024.1 (DESONERADA)/SINAPI OUT/16 (DESONERADA)/PREFEITURA DE CANINDÉ</v>
          </cell>
        </row>
        <row r="3685">
          <cell r="B3685" t="str">
            <v>Código</v>
          </cell>
          <cell r="C3685" t="str">
            <v>Descrição</v>
          </cell>
          <cell r="D3685" t="str">
            <v>Unidade</v>
          </cell>
          <cell r="E3685" t="str">
            <v>Coeficiente</v>
          </cell>
          <cell r="F3685" t="str">
            <v>Preço</v>
          </cell>
          <cell r="G3685" t="str">
            <v>Total</v>
          </cell>
        </row>
        <row r="3686">
          <cell r="B3686" t="str">
            <v>MAO DE OBRA</v>
          </cell>
        </row>
        <row r="3687">
          <cell r="B3687" t="str">
            <v>I0042</v>
          </cell>
          <cell r="C3687" t="str">
            <v>AUXILIAR DE ELETRICISTA</v>
          </cell>
          <cell r="D3687" t="str">
            <v>H</v>
          </cell>
          <cell r="E3687">
            <v>0.75</v>
          </cell>
          <cell r="F3687">
            <v>5.6</v>
          </cell>
          <cell r="G3687">
            <v>4.2</v>
          </cell>
        </row>
        <row r="3688">
          <cell r="B3688" t="str">
            <v>I2312</v>
          </cell>
          <cell r="C3688" t="str">
            <v>ELETRICISTA</v>
          </cell>
          <cell r="D3688" t="str">
            <v>H</v>
          </cell>
          <cell r="E3688">
            <v>0.75</v>
          </cell>
          <cell r="F3688">
            <v>7.2</v>
          </cell>
          <cell r="G3688">
            <v>5.4</v>
          </cell>
        </row>
        <row r="3689">
          <cell r="B3689" t="str">
            <v>GRATIFICAÇÃO DE FUNÇÃO (ELETRICISTA MOTORISTA) DE 10% EM R$</v>
          </cell>
          <cell r="G3689">
            <v>0.54</v>
          </cell>
        </row>
        <row r="3690">
          <cell r="B3690" t="str">
            <v>TOTAL MAO DE OBRA R$</v>
          </cell>
          <cell r="G3690">
            <v>10.14</v>
          </cell>
        </row>
        <row r="3691">
          <cell r="B3691" t="str">
            <v>MATERIAIS</v>
          </cell>
        </row>
        <row r="3692">
          <cell r="B3692" t="str">
            <v>I2425</v>
          </cell>
          <cell r="C3692" t="str">
            <v>SOLVENTE</v>
          </cell>
          <cell r="D3692" t="str">
            <v>L</v>
          </cell>
          <cell r="E3692">
            <v>0.5</v>
          </cell>
          <cell r="F3692">
            <v>10</v>
          </cell>
          <cell r="G3692">
            <v>5</v>
          </cell>
        </row>
        <row r="3693">
          <cell r="B3693" t="str">
            <v>I1346</v>
          </cell>
          <cell r="C3693" t="str">
            <v>LIXA PARA FERRO</v>
          </cell>
          <cell r="D3693" t="str">
            <v>UN</v>
          </cell>
          <cell r="E3693">
            <v>1</v>
          </cell>
          <cell r="F3693">
            <v>2.23</v>
          </cell>
          <cell r="G3693">
            <v>2.23</v>
          </cell>
        </row>
        <row r="3694">
          <cell r="B3694" t="str">
            <v>I1100</v>
          </cell>
          <cell r="C3694" t="str">
            <v>ESMALTE SINTETICO</v>
          </cell>
          <cell r="D3694" t="str">
            <v>L</v>
          </cell>
          <cell r="E3694">
            <v>0.5</v>
          </cell>
          <cell r="F3694">
            <v>12</v>
          </cell>
          <cell r="G3694">
            <v>6</v>
          </cell>
        </row>
        <row r="3695">
          <cell r="B3695" t="str">
            <v>I8629</v>
          </cell>
          <cell r="C3695" t="str">
            <v>VINIL AUTO-ADESIVO FOSCO OU BRILHANTE C/ APLICAÇÃO</v>
          </cell>
          <cell r="D3695" t="str">
            <v>M2</v>
          </cell>
          <cell r="E3695">
            <v>1</v>
          </cell>
          <cell r="F3695">
            <v>99.55</v>
          </cell>
          <cell r="G3695">
            <v>99.55</v>
          </cell>
        </row>
        <row r="3696">
          <cell r="B3696" t="str">
            <v>I1872</v>
          </cell>
          <cell r="C3696" t="str">
            <v>SOLDA 50X50</v>
          </cell>
          <cell r="D3696" t="str">
            <v>KG</v>
          </cell>
          <cell r="E3696">
            <v>0.2</v>
          </cell>
          <cell r="F3696">
            <v>53.5</v>
          </cell>
          <cell r="G3696">
            <v>10.7</v>
          </cell>
        </row>
        <row r="3697">
          <cell r="B3697" t="str">
            <v>I1061</v>
          </cell>
          <cell r="C3697" t="str">
            <v>ELETRODOS</v>
          </cell>
          <cell r="D3697" t="str">
            <v>KG</v>
          </cell>
          <cell r="E3697">
            <v>0.2</v>
          </cell>
          <cell r="F3697">
            <v>16.5</v>
          </cell>
          <cell r="G3697">
            <v>3.3</v>
          </cell>
        </row>
        <row r="3699">
          <cell r="B3699" t="str">
            <v>TOTAL MATERIAIS R$</v>
          </cell>
          <cell r="G3699">
            <v>126.78</v>
          </cell>
        </row>
        <row r="3700">
          <cell r="B3700" t="str">
            <v>EQUIPAMENTOS (CUSTO HORÁRIO)</v>
          </cell>
        </row>
        <row r="3701">
          <cell r="B3701" t="str">
            <v>I0749</v>
          </cell>
          <cell r="C3701" t="str">
            <v>MÁQUINA DE SOLDA (CHP)</v>
          </cell>
          <cell r="D3701" t="str">
            <v>H</v>
          </cell>
          <cell r="E3701">
            <v>0.25</v>
          </cell>
          <cell r="F3701">
            <v>19.48</v>
          </cell>
          <cell r="G3701">
            <v>4.87</v>
          </cell>
        </row>
        <row r="3702">
          <cell r="B3702" t="str">
            <v>I0737</v>
          </cell>
          <cell r="C3702" t="str">
            <v>ESMERILHADEIRA INDUSTRIAL (CHP)</v>
          </cell>
          <cell r="D3702" t="str">
            <v>H</v>
          </cell>
          <cell r="E3702">
            <v>0.25</v>
          </cell>
          <cell r="F3702">
            <v>1.093928</v>
          </cell>
          <cell r="G3702">
            <v>0.27</v>
          </cell>
        </row>
        <row r="3703">
          <cell r="B3703" t="str">
            <v>COMPOSIÇÃO PMC-001</v>
          </cell>
          <cell r="C3703" t="str">
            <v>VEÍCULO COM UM CESTO AÉREO SIMPLES ISOLADO COM ALCANCE ATÉ 13 METROS E PORTA ESCADA, MONTADO SOBRE CAMINHÃO DE CARROCERIA (CHP)</v>
          </cell>
          <cell r="D3703" t="str">
            <v>CHP</v>
          </cell>
          <cell r="E3703">
            <v>0.75</v>
          </cell>
          <cell r="F3703">
            <v>100.06</v>
          </cell>
          <cell r="G3703">
            <v>75.05</v>
          </cell>
        </row>
        <row r="3704">
          <cell r="B3704" t="str">
            <v>TOTAL EQUIPAMENTOS (CUSTO HORÁRIO) R$</v>
          </cell>
          <cell r="G3704">
            <v>80.19</v>
          </cell>
        </row>
        <row r="3705">
          <cell r="B3705" t="str">
            <v>SERVIÇOS</v>
          </cell>
        </row>
        <row r="3709">
          <cell r="B3709" t="str">
            <v>TOTAL SERVIÇOS R$</v>
          </cell>
          <cell r="G3709">
            <v>0</v>
          </cell>
        </row>
        <row r="3711">
          <cell r="F3711" t="str">
            <v>TOTAL SIMPLES R$</v>
          </cell>
          <cell r="G3711">
            <v>217.11</v>
          </cell>
        </row>
        <row r="3712">
          <cell r="F3712" t="str">
            <v>ENCARGOS SOCIAIS DE 117,01% R$</v>
          </cell>
          <cell r="G3712">
            <v>11.86</v>
          </cell>
        </row>
        <row r="3713">
          <cell r="F3713" t="str">
            <v>BDI R$</v>
          </cell>
          <cell r="G3713">
            <v>57.24</v>
          </cell>
        </row>
        <row r="3714">
          <cell r="F3714" t="str">
            <v>TOTAL GERAL C/ BDI R$</v>
          </cell>
          <cell r="G3714">
            <v>286.21</v>
          </cell>
        </row>
        <row r="3715">
          <cell r="F3715" t="str">
            <v>TOTAL GERAL S/ BDI R$</v>
          </cell>
          <cell r="G3715">
            <v>228.96999999999997</v>
          </cell>
        </row>
        <row r="3717">
          <cell r="A3717" t="str">
            <v>3.56.b</v>
          </cell>
          <cell r="C3717" t="str">
            <v>Recuperação de braço estilizado padrão prefeitura para 02 (duas) luminárias</v>
          </cell>
          <cell r="D3717" t="str">
            <v>un</v>
          </cell>
          <cell r="G3717">
            <v>457.95000000000005</v>
          </cell>
        </row>
        <row r="3718">
          <cell r="B3718" t="str">
            <v>COMPOSIÇÃO</v>
          </cell>
          <cell r="C3718" t="str">
            <v>Recuperação de braço estilizado padrão prefeitura para 02 (duas) luminárias</v>
          </cell>
        </row>
        <row r="3719">
          <cell r="B3719" t="str">
            <v>UNIDADE</v>
          </cell>
          <cell r="C3719" t="str">
            <v>un</v>
          </cell>
        </row>
        <row r="3720">
          <cell r="B3720" t="str">
            <v>CÓDIGO</v>
          </cell>
          <cell r="C3720" t="str">
            <v>3.56.b</v>
          </cell>
        </row>
        <row r="3721">
          <cell r="B3721" t="str">
            <v>AUTOR</v>
          </cell>
          <cell r="C3721" t="str">
            <v>HÉLIO DELGÁDO</v>
          </cell>
        </row>
        <row r="3722">
          <cell r="B3722" t="str">
            <v>ULT ATUAL</v>
          </cell>
          <cell r="C3722" t="str">
            <v>08/03/2016 (SEINFRA), 14/11/2016 (SINAPI) E OUT/2016 (PREFEITURA)</v>
          </cell>
        </row>
        <row r="3723">
          <cell r="B3723" t="str">
            <v>TABELA</v>
          </cell>
          <cell r="C3723" t="str">
            <v>SEINFRA V024.1 (DESONERADA)/SINAPI OUT/16 (DESONERADA)/PREFEITURA DE CANINDÉ</v>
          </cell>
        </row>
        <row r="3725">
          <cell r="B3725" t="str">
            <v>Código</v>
          </cell>
          <cell r="C3725" t="str">
            <v>Descrição</v>
          </cell>
          <cell r="D3725" t="str">
            <v>Unidade</v>
          </cell>
          <cell r="E3725" t="str">
            <v>Coeficiente</v>
          </cell>
          <cell r="F3725" t="str">
            <v>Preço</v>
          </cell>
          <cell r="G3725" t="str">
            <v>Total</v>
          </cell>
        </row>
        <row r="3726">
          <cell r="B3726" t="str">
            <v>MAO DE OBRA</v>
          </cell>
        </row>
        <row r="3727">
          <cell r="B3727" t="str">
            <v>I0042</v>
          </cell>
          <cell r="C3727" t="str">
            <v>AUXILIAR DE ELETRICISTA</v>
          </cell>
          <cell r="D3727" t="str">
            <v>H</v>
          </cell>
          <cell r="E3727">
            <v>1.5</v>
          </cell>
          <cell r="F3727">
            <v>5.6</v>
          </cell>
          <cell r="G3727">
            <v>8.4</v>
          </cell>
        </row>
        <row r="3728">
          <cell r="B3728" t="str">
            <v>I2312</v>
          </cell>
          <cell r="C3728" t="str">
            <v>ELETRICISTA</v>
          </cell>
          <cell r="D3728" t="str">
            <v>H</v>
          </cell>
          <cell r="E3728">
            <v>1.5</v>
          </cell>
          <cell r="F3728">
            <v>7.2</v>
          </cell>
          <cell r="G3728">
            <v>10.8</v>
          </cell>
        </row>
        <row r="3729">
          <cell r="B3729" t="str">
            <v>GRATIFICAÇÃO DE FUNÇÃO (ELETRICISTA MOTORISTA) DE 10% EM R$</v>
          </cell>
          <cell r="G3729">
            <v>1.08</v>
          </cell>
        </row>
        <row r="3730">
          <cell r="B3730" t="str">
            <v>TOTAL MAO DE OBRA R$</v>
          </cell>
          <cell r="G3730">
            <v>20.28</v>
          </cell>
        </row>
        <row r="3731">
          <cell r="B3731" t="str">
            <v>MATERIAIS</v>
          </cell>
        </row>
        <row r="3732">
          <cell r="B3732" t="str">
            <v>I2425</v>
          </cell>
          <cell r="C3732" t="str">
            <v>SOLVENTE</v>
          </cell>
          <cell r="D3732" t="str">
            <v>L</v>
          </cell>
          <cell r="E3732">
            <v>1</v>
          </cell>
          <cell r="F3732">
            <v>10</v>
          </cell>
          <cell r="G3732">
            <v>10</v>
          </cell>
        </row>
        <row r="3733">
          <cell r="B3733" t="str">
            <v>I1346</v>
          </cell>
          <cell r="C3733" t="str">
            <v>LIXA PARA FERRO</v>
          </cell>
          <cell r="D3733" t="str">
            <v>UN</v>
          </cell>
          <cell r="E3733">
            <v>2</v>
          </cell>
          <cell r="F3733">
            <v>2.23</v>
          </cell>
          <cell r="G3733">
            <v>4.46</v>
          </cell>
        </row>
        <row r="3734">
          <cell r="B3734" t="str">
            <v>I1100</v>
          </cell>
          <cell r="C3734" t="str">
            <v>ESMALTE SINTETICO</v>
          </cell>
          <cell r="D3734" t="str">
            <v>L</v>
          </cell>
          <cell r="E3734">
            <v>1</v>
          </cell>
          <cell r="F3734">
            <v>12</v>
          </cell>
          <cell r="G3734">
            <v>12</v>
          </cell>
        </row>
        <row r="3735">
          <cell r="B3735" t="str">
            <v>I8629</v>
          </cell>
          <cell r="C3735" t="str">
            <v>VINIL AUTO-ADESIVO FOSCO OU BRILHANTE C/ APLICAÇÃO</v>
          </cell>
          <cell r="D3735" t="str">
            <v>M2</v>
          </cell>
          <cell r="E3735">
            <v>2</v>
          </cell>
          <cell r="F3735">
            <v>99.55</v>
          </cell>
          <cell r="G3735">
            <v>199.1</v>
          </cell>
        </row>
        <row r="3736">
          <cell r="B3736" t="str">
            <v>I1872</v>
          </cell>
          <cell r="C3736" t="str">
            <v>SOLDA 50X50</v>
          </cell>
          <cell r="D3736" t="str">
            <v>KG</v>
          </cell>
          <cell r="E3736">
            <v>0.4</v>
          </cell>
          <cell r="F3736">
            <v>53.5</v>
          </cell>
          <cell r="G3736">
            <v>21.4</v>
          </cell>
        </row>
        <row r="3737">
          <cell r="B3737" t="str">
            <v>I1061</v>
          </cell>
          <cell r="C3737" t="str">
            <v>ELETRODOS</v>
          </cell>
          <cell r="D3737" t="str">
            <v>KG</v>
          </cell>
          <cell r="E3737">
            <v>0.4</v>
          </cell>
          <cell r="F3737">
            <v>16.5</v>
          </cell>
          <cell r="G3737">
            <v>6.6</v>
          </cell>
        </row>
        <row r="3739">
          <cell r="B3739" t="str">
            <v>TOTAL MATERIAIS R$</v>
          </cell>
          <cell r="G3739">
            <v>253.56</v>
          </cell>
        </row>
        <row r="3740">
          <cell r="B3740" t="str">
            <v>EQUIPAMENTOS (CUSTO HORÁRIO)</v>
          </cell>
        </row>
        <row r="3741">
          <cell r="B3741" t="str">
            <v>I0749</v>
          </cell>
          <cell r="C3741" t="str">
            <v>MÁQUINA DE SOLDA (CHP)</v>
          </cell>
          <cell r="D3741" t="str">
            <v>H</v>
          </cell>
          <cell r="E3741">
            <v>0.5</v>
          </cell>
          <cell r="F3741">
            <v>19.48</v>
          </cell>
          <cell r="G3741">
            <v>9.74</v>
          </cell>
        </row>
        <row r="3742">
          <cell r="B3742" t="str">
            <v>I0737</v>
          </cell>
          <cell r="C3742" t="str">
            <v>ESMERILHADEIRA INDUSTRIAL (CHP)</v>
          </cell>
          <cell r="D3742" t="str">
            <v>H</v>
          </cell>
          <cell r="E3742">
            <v>0.5</v>
          </cell>
          <cell r="F3742">
            <v>1.093928</v>
          </cell>
          <cell r="G3742">
            <v>0.55</v>
          </cell>
        </row>
        <row r="3743">
          <cell r="B3743" t="str">
            <v>COMPOSIÇÃO PMC-001</v>
          </cell>
          <cell r="C3743" t="str">
            <v>VEÍCULO COM UM CESTO AÉREO SIMPLES ISOLADO COM ALCANCE ATÉ 13 METROS E PORTA ESCADA, MONTADO SOBRE CAMINHÃO DE CARROCERIA (CHP)</v>
          </cell>
          <cell r="D3743" t="str">
            <v>CHP</v>
          </cell>
          <cell r="E3743">
            <v>1.5</v>
          </cell>
          <cell r="F3743">
            <v>100.06</v>
          </cell>
          <cell r="G3743">
            <v>150.09</v>
          </cell>
        </row>
        <row r="3744">
          <cell r="B3744" t="str">
            <v>TOTAL EQUIPAMENTOS (CUSTO HORÁRIO) R$</v>
          </cell>
          <cell r="G3744">
            <v>160.38</v>
          </cell>
        </row>
        <row r="3745">
          <cell r="B3745" t="str">
            <v>SERVIÇOS</v>
          </cell>
        </row>
        <row r="3749">
          <cell r="B3749" t="str">
            <v>TOTAL SERVIÇOS R$</v>
          </cell>
          <cell r="G3749">
            <v>0</v>
          </cell>
        </row>
        <row r="3751">
          <cell r="F3751" t="str">
            <v>TOTAL SIMPLES R$</v>
          </cell>
          <cell r="G3751">
            <v>434.22</v>
          </cell>
        </row>
        <row r="3752">
          <cell r="F3752" t="str">
            <v>ENCARGOS SOCIAIS DE 117,01% R$</v>
          </cell>
          <cell r="G3752">
            <v>23.73</v>
          </cell>
        </row>
        <row r="3753">
          <cell r="F3753" t="str">
            <v>BDI R$</v>
          </cell>
          <cell r="G3753">
            <v>114.49</v>
          </cell>
        </row>
        <row r="3754">
          <cell r="F3754" t="str">
            <v>TOTAL GERAL C/ BDI R$</v>
          </cell>
          <cell r="G3754">
            <v>572.44</v>
          </cell>
        </row>
        <row r="3755">
          <cell r="F3755" t="str">
            <v>TOTAL GERAL S/ BDI R$</v>
          </cell>
          <cell r="G3755">
            <v>457.95000000000005</v>
          </cell>
        </row>
        <row r="3757">
          <cell r="A3757" t="str">
            <v>3.57.a</v>
          </cell>
          <cell r="C3757" t="str">
            <v>Projeto Elétrico de ampliação, reforma, modernização ou de eficientização de Iluminação Pública </v>
          </cell>
          <cell r="D3757" t="str">
            <v>ut</v>
          </cell>
          <cell r="G3757">
            <v>31.250000000000004</v>
          </cell>
        </row>
        <row r="3758">
          <cell r="B3758" t="str">
            <v>COMPOSIÇÃO</v>
          </cell>
          <cell r="C3758" t="str">
            <v>Projeto Elétrico de ampliação, reforma, modernização ou de eficientização de Iluminação Pública </v>
          </cell>
        </row>
        <row r="3759">
          <cell r="B3759" t="str">
            <v>UNIDADE</v>
          </cell>
          <cell r="C3759" t="str">
            <v>ut</v>
          </cell>
        </row>
        <row r="3760">
          <cell r="B3760" t="str">
            <v>CÓDIGO</v>
          </cell>
          <cell r="C3760" t="str">
            <v>3.57.a</v>
          </cell>
        </row>
        <row r="3761">
          <cell r="B3761" t="str">
            <v>AUTOR</v>
          </cell>
          <cell r="C3761" t="str">
            <v>HÉLIO DELGÁDO</v>
          </cell>
        </row>
        <row r="3762">
          <cell r="B3762" t="str">
            <v>ULT ATUAL</v>
          </cell>
          <cell r="C3762" t="str">
            <v>14/03/2016 (SEINFRA)</v>
          </cell>
        </row>
        <row r="3763">
          <cell r="B3763" t="str">
            <v>TABELA</v>
          </cell>
          <cell r="C3763" t="str">
            <v>SEINFRA V024.1 (DESONERADA)</v>
          </cell>
        </row>
        <row r="3765">
          <cell r="B3765" t="str">
            <v>Código</v>
          </cell>
          <cell r="C3765" t="str">
            <v>Descrição</v>
          </cell>
          <cell r="D3765" t="str">
            <v>Unidade</v>
          </cell>
          <cell r="E3765" t="str">
            <v>Coeficiente</v>
          </cell>
          <cell r="F3765" t="str">
            <v>Preço</v>
          </cell>
          <cell r="G3765" t="str">
            <v>Total</v>
          </cell>
        </row>
        <row r="3766">
          <cell r="B3766" t="str">
            <v>MAO DE OBRA</v>
          </cell>
        </row>
        <row r="3767">
          <cell r="B3767" t="str">
            <v>I2140</v>
          </cell>
          <cell r="C3767" t="str">
            <v>TRABALHO PROFISSIONAL</v>
          </cell>
          <cell r="D3767" t="str">
            <v>UT</v>
          </cell>
          <cell r="E3767">
            <v>1</v>
          </cell>
          <cell r="F3767">
            <v>14.4</v>
          </cell>
          <cell r="G3767">
            <v>14.4</v>
          </cell>
        </row>
        <row r="3769">
          <cell r="B3769" t="str">
            <v>TOTAL MAO DE OBRA R$</v>
          </cell>
          <cell r="G3769">
            <v>14.4</v>
          </cell>
        </row>
        <row r="3770">
          <cell r="B3770" t="str">
            <v>MATERIAIS</v>
          </cell>
        </row>
        <row r="3773">
          <cell r="B3773" t="str">
            <v>TOTAL MATERIAIS R$</v>
          </cell>
          <cell r="G3773">
            <v>0</v>
          </cell>
        </row>
        <row r="3774">
          <cell r="B3774" t="str">
            <v>EQUIPAMENTOS (CUSTO HORÁRIO)</v>
          </cell>
        </row>
        <row r="3776">
          <cell r="B3776" t="str">
            <v>TOTAL EQUIPAMENTOS (CUSTO HORÁRIO) R$</v>
          </cell>
          <cell r="G3776">
            <v>0</v>
          </cell>
        </row>
        <row r="3777">
          <cell r="B3777" t="str">
            <v>SERVIÇOS</v>
          </cell>
        </row>
        <row r="3781">
          <cell r="B3781" t="str">
            <v>TOTAL SERVIÇOS R$</v>
          </cell>
          <cell r="G3781">
            <v>0</v>
          </cell>
        </row>
        <row r="3783">
          <cell r="F3783" t="str">
            <v>TOTAL SIMPLES R$</v>
          </cell>
          <cell r="G3783">
            <v>14.4</v>
          </cell>
        </row>
        <row r="3784">
          <cell r="F3784" t="str">
            <v>ENCARGOS SOCIAIS DE 117,01% R$</v>
          </cell>
          <cell r="G3784">
            <v>16.85</v>
          </cell>
        </row>
        <row r="3785">
          <cell r="F3785" t="str">
            <v>BDI R$</v>
          </cell>
          <cell r="G3785">
            <v>7.81</v>
          </cell>
        </row>
        <row r="3786">
          <cell r="F3786" t="str">
            <v>TOTAL GERAL C/ BDI R$</v>
          </cell>
          <cell r="G3786">
            <v>39.06</v>
          </cell>
        </row>
        <row r="3787">
          <cell r="F3787" t="str">
            <v>TOTAL GERAL S/ BDI R$</v>
          </cell>
          <cell r="G3787">
            <v>31.250000000000004</v>
          </cell>
        </row>
        <row r="3789">
          <cell r="A3789" t="str">
            <v>3.58.a</v>
          </cell>
          <cell r="C3789" t="str">
            <v>Serviço de poda de árvore de pequeno porte com recolhimento (até 5,0 metros de altura)</v>
          </cell>
          <cell r="D3789" t="str">
            <v>un</v>
          </cell>
          <cell r="G3789">
            <v>88.54</v>
          </cell>
        </row>
        <row r="3790">
          <cell r="B3790" t="str">
            <v>COMPOSIÇÃO</v>
          </cell>
          <cell r="C3790" t="str">
            <v>Serviço de poda de árvore de pequeno porte com recolhimento (até 5,0 metros de altura)</v>
          </cell>
        </row>
        <row r="3791">
          <cell r="B3791" t="str">
            <v>UNIDADE</v>
          </cell>
          <cell r="C3791" t="str">
            <v>un</v>
          </cell>
        </row>
        <row r="3792">
          <cell r="B3792" t="str">
            <v>CÓDIGO</v>
          </cell>
          <cell r="C3792" t="str">
            <v>3.58.a</v>
          </cell>
        </row>
        <row r="3793">
          <cell r="B3793" t="str">
            <v>AUTOR</v>
          </cell>
          <cell r="C3793" t="str">
            <v>HÉLIO DELGÁDO</v>
          </cell>
        </row>
        <row r="3794">
          <cell r="B3794" t="str">
            <v>ULT ATUAL</v>
          </cell>
          <cell r="C3794" t="str">
            <v>08/03/2016 (SEINFRA)</v>
          </cell>
        </row>
        <row r="3795">
          <cell r="B3795" t="str">
            <v>TABELA</v>
          </cell>
          <cell r="C3795" t="str">
            <v>SEINFRA V024.1 (DESONERADA)</v>
          </cell>
        </row>
        <row r="3797">
          <cell r="B3797" t="str">
            <v>Código</v>
          </cell>
          <cell r="C3797" t="str">
            <v>Descrição</v>
          </cell>
          <cell r="D3797" t="str">
            <v>Unidade</v>
          </cell>
          <cell r="E3797" t="str">
            <v>Coeficiente</v>
          </cell>
          <cell r="F3797" t="str">
            <v>Preço</v>
          </cell>
          <cell r="G3797" t="str">
            <v>Total</v>
          </cell>
        </row>
        <row r="3798">
          <cell r="B3798" t="str">
            <v>MAO DE OBRA</v>
          </cell>
        </row>
        <row r="3799">
          <cell r="B3799" t="str">
            <v>I1277</v>
          </cell>
          <cell r="C3799" t="str">
            <v>JARDINEIRO</v>
          </cell>
          <cell r="D3799" t="str">
            <v>H</v>
          </cell>
          <cell r="E3799">
            <v>1</v>
          </cell>
          <cell r="F3799">
            <v>7.2</v>
          </cell>
          <cell r="G3799">
            <v>7.2</v>
          </cell>
        </row>
        <row r="3800">
          <cell r="B3800" t="str">
            <v>I2543</v>
          </cell>
          <cell r="C3800" t="str">
            <v>SERVENTE</v>
          </cell>
          <cell r="D3800" t="str">
            <v>H</v>
          </cell>
          <cell r="E3800">
            <v>1</v>
          </cell>
          <cell r="F3800">
            <v>4.88</v>
          </cell>
          <cell r="G3800">
            <v>4.88</v>
          </cell>
        </row>
        <row r="3801">
          <cell r="B3801" t="str">
            <v>TOTAL MAO DE OBRA R$</v>
          </cell>
          <cell r="G3801">
            <v>12.08</v>
          </cell>
        </row>
        <row r="3802">
          <cell r="B3802" t="str">
            <v>MATERIAIS</v>
          </cell>
        </row>
        <row r="3807">
          <cell r="B3807" t="str">
            <v>TOTAL MATERIAIS R$</v>
          </cell>
          <cell r="G3807">
            <v>0</v>
          </cell>
        </row>
        <row r="3808">
          <cell r="B3808" t="str">
            <v>EQUIPAMENTOS (CUSTO HORÁRIO)</v>
          </cell>
        </row>
        <row r="3809">
          <cell r="B3809" t="str">
            <v>I0578</v>
          </cell>
          <cell r="C3809" t="str">
            <v>CAMINHÃO BASCULANTE 6 M3 (CHI)</v>
          </cell>
          <cell r="D3809" t="str">
            <v>H</v>
          </cell>
          <cell r="E3809">
            <v>0.5</v>
          </cell>
          <cell r="F3809">
            <v>25.21</v>
          </cell>
          <cell r="G3809">
            <v>12.61</v>
          </cell>
        </row>
        <row r="3810">
          <cell r="B3810" t="str">
            <v>I0690</v>
          </cell>
          <cell r="C3810" t="str">
            <v>CAMINHÃO BASCULANTE 6 M3 (CHP)</v>
          </cell>
          <cell r="D3810" t="str">
            <v>H</v>
          </cell>
          <cell r="E3810">
            <v>0.5</v>
          </cell>
          <cell r="F3810">
            <v>106.67</v>
          </cell>
          <cell r="G3810">
            <v>53.34</v>
          </cell>
        </row>
        <row r="3812">
          <cell r="B3812" t="str">
            <v>TOTAL EQUIPAMENTOS (CUSTO HORÁRIO) R$</v>
          </cell>
          <cell r="G3812">
            <v>65.95</v>
          </cell>
        </row>
        <row r="3813">
          <cell r="B3813" t="str">
            <v>SERVIÇOS</v>
          </cell>
        </row>
        <row r="3817">
          <cell r="B3817" t="str">
            <v>TOTAL SERVIÇOS R$</v>
          </cell>
          <cell r="G3817">
            <v>0</v>
          </cell>
        </row>
        <row r="3819">
          <cell r="F3819" t="str">
            <v>TOTAL SIMPLES R$</v>
          </cell>
          <cell r="G3819">
            <v>78.03</v>
          </cell>
        </row>
        <row r="3820">
          <cell r="F3820" t="str">
            <v>ENCARGOS SOCIAIS DE 87,01% R$</v>
          </cell>
          <cell r="G3820">
            <v>10.51</v>
          </cell>
        </row>
        <row r="3821">
          <cell r="F3821" t="str">
            <v>BDI R$</v>
          </cell>
          <cell r="G3821">
            <v>22.14</v>
          </cell>
        </row>
        <row r="3822">
          <cell r="F3822" t="str">
            <v>TOTAL GERAL C/ BDI R$</v>
          </cell>
          <cell r="G3822">
            <v>110.68</v>
          </cell>
        </row>
        <row r="3823">
          <cell r="F3823" t="str">
            <v>TOTAL GERAL S/ BDI R$</v>
          </cell>
          <cell r="G3823">
            <v>88.54</v>
          </cell>
        </row>
        <row r="3825">
          <cell r="A3825" t="str">
            <v>3.58.b</v>
          </cell>
          <cell r="C3825" t="str">
            <v>Serviço de poda de árvore de médio porte com recolhimento ( &gt; 5,0 até 9,0 metros de altura)</v>
          </cell>
          <cell r="D3825" t="str">
            <v>un</v>
          </cell>
          <cell r="G3825">
            <v>177.06</v>
          </cell>
        </row>
        <row r="3826">
          <cell r="B3826" t="str">
            <v>COMPOSIÇÃO</v>
          </cell>
          <cell r="C3826" t="str">
            <v>Serviço de poda de árvore de médio porte com recolhimento ( &gt; 5,0 até 9,0 metros de altura)</v>
          </cell>
        </row>
        <row r="3827">
          <cell r="B3827" t="str">
            <v>UNIDADE</v>
          </cell>
          <cell r="C3827" t="str">
            <v>un</v>
          </cell>
        </row>
        <row r="3828">
          <cell r="B3828" t="str">
            <v>CÓDIGO</v>
          </cell>
          <cell r="C3828" t="str">
            <v>3.58.b</v>
          </cell>
        </row>
        <row r="3829">
          <cell r="B3829" t="str">
            <v>AUTOR</v>
          </cell>
          <cell r="C3829" t="str">
            <v>HÉLIO DELGÁDO</v>
          </cell>
        </row>
        <row r="3830">
          <cell r="B3830" t="str">
            <v>ULT ATUAL</v>
          </cell>
          <cell r="C3830" t="str">
            <v>08/03/2016 (SEINFRA)</v>
          </cell>
        </row>
        <row r="3831">
          <cell r="B3831" t="str">
            <v>TABELA</v>
          </cell>
          <cell r="C3831" t="str">
            <v>SEINFRA V024.1 (DESONERADA)</v>
          </cell>
        </row>
        <row r="3833">
          <cell r="B3833" t="str">
            <v>Código</v>
          </cell>
          <cell r="C3833" t="str">
            <v>Descrição</v>
          </cell>
          <cell r="D3833" t="str">
            <v>Unidade</v>
          </cell>
          <cell r="E3833" t="str">
            <v>Coeficiente</v>
          </cell>
          <cell r="F3833" t="str">
            <v>Preço</v>
          </cell>
          <cell r="G3833" t="str">
            <v>Total</v>
          </cell>
        </row>
        <row r="3834">
          <cell r="B3834" t="str">
            <v>MAO DE OBRA</v>
          </cell>
        </row>
        <row r="3835">
          <cell r="B3835" t="str">
            <v>I1277</v>
          </cell>
          <cell r="C3835" t="str">
            <v>JARDINEIRO</v>
          </cell>
          <cell r="D3835" t="str">
            <v>H</v>
          </cell>
          <cell r="E3835">
            <v>2</v>
          </cell>
          <cell r="F3835">
            <v>7.2</v>
          </cell>
          <cell r="G3835">
            <v>14.4</v>
          </cell>
        </row>
        <row r="3836">
          <cell r="B3836" t="str">
            <v>I2543</v>
          </cell>
          <cell r="C3836" t="str">
            <v>SERVENTE</v>
          </cell>
          <cell r="D3836" t="str">
            <v>H</v>
          </cell>
          <cell r="E3836">
            <v>2</v>
          </cell>
          <cell r="F3836">
            <v>4.88</v>
          </cell>
          <cell r="G3836">
            <v>9.76</v>
          </cell>
        </row>
        <row r="3837">
          <cell r="B3837" t="str">
            <v>TOTAL MAO DE OBRA R$</v>
          </cell>
          <cell r="G3837">
            <v>24.16</v>
          </cell>
        </row>
        <row r="3838">
          <cell r="B3838" t="str">
            <v>MATERIAIS</v>
          </cell>
        </row>
        <row r="3843">
          <cell r="B3843" t="str">
            <v>TOTAL MATERIAIS R$</v>
          </cell>
          <cell r="G3843">
            <v>0</v>
          </cell>
        </row>
        <row r="3844">
          <cell r="B3844" t="str">
            <v>EQUIPAMENTOS (CUSTO HORÁRIO)</v>
          </cell>
        </row>
        <row r="3845">
          <cell r="B3845" t="str">
            <v>I0578</v>
          </cell>
          <cell r="C3845" t="str">
            <v>CAMINHÃO BASCULANTE 6 M3 (CHI)</v>
          </cell>
          <cell r="D3845" t="str">
            <v>H</v>
          </cell>
          <cell r="E3845">
            <v>1</v>
          </cell>
          <cell r="F3845">
            <v>25.21</v>
          </cell>
          <cell r="G3845">
            <v>25.21</v>
          </cell>
        </row>
        <row r="3846">
          <cell r="B3846" t="str">
            <v>I0690</v>
          </cell>
          <cell r="C3846" t="str">
            <v>CAMINHÃO BASCULANTE 6 M3 (CHP)</v>
          </cell>
          <cell r="D3846" t="str">
            <v>H</v>
          </cell>
          <cell r="E3846">
            <v>1</v>
          </cell>
          <cell r="F3846">
            <v>106.67</v>
          </cell>
          <cell r="G3846">
            <v>106.67</v>
          </cell>
        </row>
        <row r="3848">
          <cell r="B3848" t="str">
            <v>TOTAL EQUIPAMENTOS (CUSTO HORÁRIO) R$</v>
          </cell>
          <cell r="G3848">
            <v>131.88</v>
          </cell>
        </row>
        <row r="3849">
          <cell r="B3849" t="str">
            <v>SERVIÇOS</v>
          </cell>
        </row>
        <row r="3853">
          <cell r="B3853" t="str">
            <v>TOTAL SERVIÇOS R$</v>
          </cell>
          <cell r="G3853">
            <v>0</v>
          </cell>
        </row>
        <row r="3855">
          <cell r="F3855" t="str">
            <v>TOTAL SIMPLES R$</v>
          </cell>
          <cell r="G3855">
            <v>156.04</v>
          </cell>
        </row>
        <row r="3856">
          <cell r="F3856" t="str">
            <v>ENCARGOS SOCIAIS DE 87,01% R$</v>
          </cell>
          <cell r="G3856">
            <v>21.02</v>
          </cell>
        </row>
        <row r="3857">
          <cell r="F3857" t="str">
            <v>BDI R$</v>
          </cell>
          <cell r="G3857">
            <v>44.27</v>
          </cell>
        </row>
        <row r="3858">
          <cell r="F3858" t="str">
            <v>TOTAL GERAL C/ BDI R$</v>
          </cell>
          <cell r="G3858">
            <v>221.33</v>
          </cell>
        </row>
        <row r="3859">
          <cell r="F3859" t="str">
            <v>TOTAL GERAL S/ BDI R$</v>
          </cell>
          <cell r="G3859">
            <v>177.06</v>
          </cell>
        </row>
        <row r="3861">
          <cell r="A3861" t="str">
            <v>3.58.c</v>
          </cell>
          <cell r="C3861" t="str">
            <v>Serviço de poda de árvore de grande porte com recolhimento ( &gt; 9,0 metros de altura)</v>
          </cell>
          <cell r="D3861" t="str">
            <v>un</v>
          </cell>
          <cell r="G3861">
            <v>265.6</v>
          </cell>
        </row>
        <row r="3862">
          <cell r="B3862" t="str">
            <v>COMPOSIÇÃO</v>
          </cell>
          <cell r="C3862" t="str">
            <v>Serviço de poda de árvore de grande porte com recolhimento ( &gt; 9,0 metros de altura)</v>
          </cell>
        </row>
        <row r="3863">
          <cell r="B3863" t="str">
            <v>UNIDADE</v>
          </cell>
          <cell r="C3863" t="str">
            <v>un</v>
          </cell>
        </row>
        <row r="3864">
          <cell r="B3864" t="str">
            <v>CÓDIGO</v>
          </cell>
          <cell r="C3864" t="str">
            <v>3.58.c</v>
          </cell>
        </row>
        <row r="3865">
          <cell r="B3865" t="str">
            <v>AUTOR</v>
          </cell>
          <cell r="C3865" t="str">
            <v>HÉLIO DELGÁDO</v>
          </cell>
        </row>
        <row r="3866">
          <cell r="B3866" t="str">
            <v>ULT ATUAL</v>
          </cell>
          <cell r="C3866" t="str">
            <v>08/03/2016 (SEINFRA)</v>
          </cell>
        </row>
        <row r="3867">
          <cell r="B3867" t="str">
            <v>TABELA</v>
          </cell>
          <cell r="C3867" t="str">
            <v>SEINFRA V024.1 (DESONERADA)</v>
          </cell>
        </row>
        <row r="3869">
          <cell r="B3869" t="str">
            <v>Código</v>
          </cell>
          <cell r="C3869" t="str">
            <v>Descrição</v>
          </cell>
          <cell r="D3869" t="str">
            <v>Unidade</v>
          </cell>
          <cell r="E3869" t="str">
            <v>Coeficiente</v>
          </cell>
          <cell r="F3869" t="str">
            <v>Preço</v>
          </cell>
          <cell r="G3869" t="str">
            <v>Total</v>
          </cell>
        </row>
        <row r="3870">
          <cell r="B3870" t="str">
            <v>MAO DE OBRA</v>
          </cell>
        </row>
        <row r="3871">
          <cell r="B3871" t="str">
            <v>I1277</v>
          </cell>
          <cell r="C3871" t="str">
            <v>JARDINEIRO</v>
          </cell>
          <cell r="D3871" t="str">
            <v>H</v>
          </cell>
          <cell r="E3871">
            <v>3</v>
          </cell>
          <cell r="F3871">
            <v>7.2</v>
          </cell>
          <cell r="G3871">
            <v>21.6</v>
          </cell>
        </row>
        <row r="3872">
          <cell r="B3872" t="str">
            <v>I2543</v>
          </cell>
          <cell r="C3872" t="str">
            <v>SERVENTE</v>
          </cell>
          <cell r="D3872" t="str">
            <v>H</v>
          </cell>
          <cell r="E3872">
            <v>3</v>
          </cell>
          <cell r="F3872">
            <v>4.88</v>
          </cell>
          <cell r="G3872">
            <v>14.64</v>
          </cell>
        </row>
        <row r="3873">
          <cell r="B3873" t="str">
            <v>TOTAL MAO DE OBRA R$</v>
          </cell>
          <cell r="G3873">
            <v>36.24</v>
          </cell>
        </row>
        <row r="3874">
          <cell r="B3874" t="str">
            <v>MATERIAIS</v>
          </cell>
        </row>
        <row r="3879">
          <cell r="B3879" t="str">
            <v>TOTAL MATERIAIS R$</v>
          </cell>
          <cell r="G3879">
            <v>0</v>
          </cell>
        </row>
        <row r="3880">
          <cell r="B3880" t="str">
            <v>EQUIPAMENTOS (CUSTO HORÁRIO)</v>
          </cell>
        </row>
        <row r="3881">
          <cell r="B3881" t="str">
            <v>I0578</v>
          </cell>
          <cell r="C3881" t="str">
            <v>CAMINHÃO BASCULANTE 6 M3 (CHI)</v>
          </cell>
          <cell r="D3881" t="str">
            <v>H</v>
          </cell>
          <cell r="E3881">
            <v>1.5</v>
          </cell>
          <cell r="F3881">
            <v>25.21</v>
          </cell>
          <cell r="G3881">
            <v>37.82</v>
          </cell>
        </row>
        <row r="3882">
          <cell r="B3882" t="str">
            <v>I0690</v>
          </cell>
          <cell r="C3882" t="str">
            <v>CAMINHÃO BASCULANTE 6 M3 (CHP)</v>
          </cell>
          <cell r="D3882" t="str">
            <v>H</v>
          </cell>
          <cell r="E3882">
            <v>1.5</v>
          </cell>
          <cell r="F3882">
            <v>106.67</v>
          </cell>
          <cell r="G3882">
            <v>160.01</v>
          </cell>
        </row>
        <row r="3884">
          <cell r="B3884" t="str">
            <v>TOTAL EQUIPAMENTOS (CUSTO HORÁRIO) R$</v>
          </cell>
          <cell r="G3884">
            <v>197.83</v>
          </cell>
        </row>
        <row r="3885">
          <cell r="B3885" t="str">
            <v>SERVIÇOS</v>
          </cell>
        </row>
        <row r="3889">
          <cell r="B3889" t="str">
            <v>TOTAL SERVIÇOS R$</v>
          </cell>
          <cell r="G3889">
            <v>0</v>
          </cell>
        </row>
        <row r="3891">
          <cell r="F3891" t="str">
            <v>TOTAL SIMPLES R$</v>
          </cell>
          <cell r="G3891">
            <v>234.07000000000002</v>
          </cell>
        </row>
        <row r="3892">
          <cell r="F3892" t="str">
            <v>ENCARGOS SOCIAIS DE 87,01% R$</v>
          </cell>
          <cell r="G3892">
            <v>31.53</v>
          </cell>
        </row>
        <row r="3893">
          <cell r="F3893" t="str">
            <v>BDI R$</v>
          </cell>
          <cell r="G3893">
            <v>66.4</v>
          </cell>
        </row>
        <row r="3894">
          <cell r="F3894" t="str">
            <v>TOTAL GERAL C/ BDI R$</v>
          </cell>
          <cell r="G3894">
            <v>332</v>
          </cell>
        </row>
        <row r="3895">
          <cell r="F3895" t="str">
            <v>TOTAL GERAL S/ BDI R$</v>
          </cell>
          <cell r="G3895">
            <v>265.6</v>
          </cell>
        </row>
        <row r="3897">
          <cell r="A3897" t="str">
            <v>3.59.a</v>
          </cell>
          <cell r="C3897" t="str">
            <v>Demolição de pavimentação asfáltica com martelete pneumático</v>
          </cell>
          <cell r="D3897" t="str">
            <v>m2</v>
          </cell>
          <cell r="G3897">
            <v>17.21</v>
          </cell>
        </row>
        <row r="3898">
          <cell r="B3898" t="str">
            <v>COMPOSIÇÃO</v>
          </cell>
          <cell r="C3898" t="str">
            <v>Demolição de pavimentação asfáltica com martelete pneumático</v>
          </cell>
        </row>
        <row r="3899">
          <cell r="B3899" t="str">
            <v>UNIDADE</v>
          </cell>
          <cell r="C3899" t="str">
            <v>m2</v>
          </cell>
        </row>
        <row r="3900">
          <cell r="B3900" t="str">
            <v>CÓDIGO</v>
          </cell>
          <cell r="C3900" t="str">
            <v>3.59.a</v>
          </cell>
        </row>
        <row r="3901">
          <cell r="B3901" t="str">
            <v>AUTOR</v>
          </cell>
          <cell r="C3901" t="str">
            <v>HÉLIO DELGÁDO</v>
          </cell>
        </row>
        <row r="3902">
          <cell r="B3902" t="str">
            <v>ULT ATUAL</v>
          </cell>
          <cell r="C3902" t="str">
            <v>08/03/2016 (SEINFRA)</v>
          </cell>
        </row>
        <row r="3903">
          <cell r="B3903" t="str">
            <v>TABELA</v>
          </cell>
          <cell r="C3903" t="str">
            <v>SEINFRA V024.1 (DESONERADA)</v>
          </cell>
        </row>
        <row r="3905">
          <cell r="B3905" t="str">
            <v>Código</v>
          </cell>
          <cell r="C3905" t="str">
            <v>Descrição</v>
          </cell>
          <cell r="D3905" t="str">
            <v>Unidade</v>
          </cell>
          <cell r="E3905" t="str">
            <v>Coeficiente</v>
          </cell>
          <cell r="F3905" t="str">
            <v>Preço</v>
          </cell>
          <cell r="G3905" t="str">
            <v>Total</v>
          </cell>
        </row>
        <row r="3906">
          <cell r="B3906" t="str">
            <v>MAO DE OBRA</v>
          </cell>
        </row>
        <row r="3907">
          <cell r="B3907" t="str">
            <v>I2543</v>
          </cell>
          <cell r="C3907" t="str">
            <v>SERVENTE</v>
          </cell>
          <cell r="D3907" t="str">
            <v>H</v>
          </cell>
          <cell r="E3907">
            <v>0.4</v>
          </cell>
          <cell r="F3907">
            <v>4.88</v>
          </cell>
          <cell r="G3907">
            <v>1.95</v>
          </cell>
        </row>
        <row r="3909">
          <cell r="B3909" t="str">
            <v>TOTAL MAO DE OBRA R$</v>
          </cell>
          <cell r="G3909">
            <v>1.95</v>
          </cell>
        </row>
        <row r="3910">
          <cell r="B3910" t="str">
            <v>MATERIAIS</v>
          </cell>
        </row>
        <row r="3915">
          <cell r="B3915" t="str">
            <v>TOTAL MATERIAIS R$</v>
          </cell>
          <cell r="G3915">
            <v>0</v>
          </cell>
        </row>
        <row r="3916">
          <cell r="B3916" t="str">
            <v>EQUIPAMENTOS (CUSTO HORÁRIO)</v>
          </cell>
        </row>
        <row r="3917">
          <cell r="B3917" t="str">
            <v>I0728</v>
          </cell>
          <cell r="C3917" t="str">
            <v>COMPRESSOR DE AR 250 PCM (CHP)</v>
          </cell>
          <cell r="D3917" t="str">
            <v>H</v>
          </cell>
          <cell r="E3917">
            <v>0.1</v>
          </cell>
          <cell r="F3917">
            <v>87.63</v>
          </cell>
          <cell r="G3917">
            <v>8.76</v>
          </cell>
        </row>
        <row r="3918">
          <cell r="B3918" t="str">
            <v>I0769</v>
          </cell>
          <cell r="C3918" t="str">
            <v>ROMPEDOR PNEUMÁTICO (CHP)</v>
          </cell>
          <cell r="D3918" t="str">
            <v>H</v>
          </cell>
          <cell r="E3918">
            <v>0.3</v>
          </cell>
          <cell r="F3918">
            <v>16.01</v>
          </cell>
          <cell r="G3918">
            <v>4.8</v>
          </cell>
        </row>
        <row r="3922">
          <cell r="B3922" t="str">
            <v>TOTAL EQUIPAMENTOS (CUSTO HORÁRIO) R$</v>
          </cell>
          <cell r="G3922">
            <v>13.56</v>
          </cell>
        </row>
        <row r="3923">
          <cell r="B3923" t="str">
            <v>SERVIÇOS</v>
          </cell>
        </row>
        <row r="3927">
          <cell r="B3927" t="str">
            <v>TOTAL SERVIÇOS R$</v>
          </cell>
          <cell r="G3927">
            <v>0</v>
          </cell>
        </row>
        <row r="3929">
          <cell r="F3929" t="str">
            <v>TOTAL SIMPLES R$</v>
          </cell>
          <cell r="G3929">
            <v>15.51</v>
          </cell>
        </row>
        <row r="3930">
          <cell r="F3930" t="str">
            <v>ENCARGOS SOCIAIS DE 87,01% R$</v>
          </cell>
          <cell r="G3930">
            <v>1.7</v>
          </cell>
        </row>
        <row r="3931">
          <cell r="F3931" t="str">
            <v>BDI R$</v>
          </cell>
          <cell r="G3931">
            <v>4.3</v>
          </cell>
        </row>
        <row r="3932">
          <cell r="F3932" t="str">
            <v>TOTAL GERAL C/ BDI R$</v>
          </cell>
          <cell r="G3932">
            <v>21.51</v>
          </cell>
        </row>
        <row r="3933">
          <cell r="F3933" t="str">
            <v>TOTAL GERAL S/ BDI R$</v>
          </cell>
          <cell r="G3933">
            <v>17.21</v>
          </cell>
        </row>
        <row r="3935">
          <cell r="A3935" t="str">
            <v>3.59.b</v>
          </cell>
          <cell r="C3935" t="str">
            <v>Demolição de piso cerâmico</v>
          </cell>
          <cell r="D3935" t="str">
            <v>m2</v>
          </cell>
          <cell r="G3935">
            <v>7.33</v>
          </cell>
        </row>
        <row r="3936">
          <cell r="B3936" t="str">
            <v>COMPOSIÇÃO</v>
          </cell>
          <cell r="C3936" t="str">
            <v>Demolição de piso cerâmico</v>
          </cell>
        </row>
        <row r="3937">
          <cell r="B3937" t="str">
            <v>UNIDADE</v>
          </cell>
          <cell r="C3937" t="str">
            <v>m2</v>
          </cell>
        </row>
        <row r="3938">
          <cell r="B3938" t="str">
            <v>CÓDIGO</v>
          </cell>
          <cell r="C3938" t="str">
            <v>3.59.b</v>
          </cell>
        </row>
        <row r="3939">
          <cell r="B3939" t="str">
            <v>AUTOR</v>
          </cell>
          <cell r="C3939" t="str">
            <v>HÉLIO DELGÁDO</v>
          </cell>
        </row>
        <row r="3940">
          <cell r="B3940" t="str">
            <v>ULT ATUAL</v>
          </cell>
          <cell r="C3940" t="str">
            <v>08/03/2016 (SEINFRA)</v>
          </cell>
        </row>
        <row r="3941">
          <cell r="B3941" t="str">
            <v>TABELA</v>
          </cell>
          <cell r="C3941" t="str">
            <v>SEINFRA V024.1 (DESONERADA)</v>
          </cell>
        </row>
        <row r="3943">
          <cell r="B3943" t="str">
            <v>Código</v>
          </cell>
          <cell r="C3943" t="str">
            <v>Descrição</v>
          </cell>
          <cell r="D3943" t="str">
            <v>Unidade</v>
          </cell>
          <cell r="E3943" t="str">
            <v>Coeficiente</v>
          </cell>
          <cell r="F3943" t="str">
            <v>Preço</v>
          </cell>
          <cell r="G3943" t="str">
            <v>Total</v>
          </cell>
        </row>
        <row r="3944">
          <cell r="B3944" t="str">
            <v>MAO DE OBRA</v>
          </cell>
        </row>
        <row r="3945">
          <cell r="B3945" t="str">
            <v>I2391</v>
          </cell>
          <cell r="C3945" t="str">
            <v>PEDREIRO</v>
          </cell>
          <cell r="D3945" t="str">
            <v>H</v>
          </cell>
          <cell r="E3945">
            <v>0.07</v>
          </cell>
          <cell r="F3945">
            <v>7.2</v>
          </cell>
          <cell r="G3945">
            <v>0.5</v>
          </cell>
        </row>
        <row r="3946">
          <cell r="B3946" t="str">
            <v>I2543</v>
          </cell>
          <cell r="C3946" t="str">
            <v>SERVENTE</v>
          </cell>
          <cell r="D3946" t="str">
            <v>H</v>
          </cell>
          <cell r="E3946">
            <v>0.7</v>
          </cell>
          <cell r="F3946">
            <v>4.88</v>
          </cell>
          <cell r="G3946">
            <v>3.42</v>
          </cell>
        </row>
        <row r="3947">
          <cell r="B3947" t="str">
            <v>TOTAL MAO DE OBRA R$</v>
          </cell>
          <cell r="G3947">
            <v>3.92</v>
          </cell>
        </row>
        <row r="3948">
          <cell r="B3948" t="str">
            <v>MATERIAIS</v>
          </cell>
        </row>
        <row r="3953">
          <cell r="B3953" t="str">
            <v>TOTAL MATERIAIS R$</v>
          </cell>
          <cell r="G3953">
            <v>0</v>
          </cell>
        </row>
        <row r="3954">
          <cell r="B3954" t="str">
            <v>EQUIPAMENTOS (CUSTO HORÁRIO)</v>
          </cell>
        </row>
        <row r="3958">
          <cell r="B3958" t="str">
            <v>TOTAL EQUIPAMENTOS (CUSTO HORÁRIO) R$</v>
          </cell>
          <cell r="G3958">
            <v>0</v>
          </cell>
        </row>
        <row r="3959">
          <cell r="B3959" t="str">
            <v>SERVIÇOS</v>
          </cell>
        </row>
        <row r="3963">
          <cell r="B3963" t="str">
            <v>TOTAL SERVIÇOS R$</v>
          </cell>
          <cell r="G3963">
            <v>0</v>
          </cell>
        </row>
        <row r="3965">
          <cell r="F3965" t="str">
            <v>TOTAL SIMPLES R$</v>
          </cell>
          <cell r="G3965">
            <v>3.92</v>
          </cell>
        </row>
        <row r="3966">
          <cell r="F3966" t="str">
            <v>ENCARGOS SOCIAIS DE 87,01% R$</v>
          </cell>
          <cell r="G3966">
            <v>3.41</v>
          </cell>
        </row>
        <row r="3967">
          <cell r="F3967" t="str">
            <v>BDI R$</v>
          </cell>
          <cell r="G3967">
            <v>1.83</v>
          </cell>
        </row>
        <row r="3968">
          <cell r="F3968" t="str">
            <v>TOTAL GERAL C/ BDI R$</v>
          </cell>
          <cell r="G3968">
            <v>9.16</v>
          </cell>
        </row>
        <row r="3969">
          <cell r="F3969" t="str">
            <v>TOTAL GERAL S/ BDI R$</v>
          </cell>
          <cell r="G3969">
            <v>7.33</v>
          </cell>
        </row>
        <row r="3971">
          <cell r="A3971" t="str">
            <v>3.59.c</v>
          </cell>
          <cell r="C3971" t="str">
            <v>Demolição de piso cimentado sobre lastro de concreto</v>
          </cell>
          <cell r="D3971" t="str">
            <v>m2</v>
          </cell>
          <cell r="G3971">
            <v>13.610000000000001</v>
          </cell>
        </row>
        <row r="3972">
          <cell r="B3972" t="str">
            <v>COMPOSIÇÃO</v>
          </cell>
          <cell r="C3972" t="str">
            <v>Demolição de piso cimentado sobre lastro de concreto</v>
          </cell>
        </row>
        <row r="3973">
          <cell r="B3973" t="str">
            <v>UNIDADE</v>
          </cell>
          <cell r="C3973" t="str">
            <v>m2</v>
          </cell>
        </row>
        <row r="3974">
          <cell r="B3974" t="str">
            <v>CÓDIGO</v>
          </cell>
          <cell r="C3974" t="str">
            <v>3.59.c</v>
          </cell>
        </row>
        <row r="3975">
          <cell r="B3975" t="str">
            <v>AUTOR</v>
          </cell>
          <cell r="C3975" t="str">
            <v>HÉLIO DELGÁDO</v>
          </cell>
        </row>
        <row r="3976">
          <cell r="B3976" t="str">
            <v>ULT ATUAL</v>
          </cell>
          <cell r="C3976" t="str">
            <v>08/03/2016 (SEINFRA)</v>
          </cell>
        </row>
        <row r="3977">
          <cell r="B3977" t="str">
            <v>TABELA</v>
          </cell>
          <cell r="C3977" t="str">
            <v>SEINFRA V024.1 (DESONERADA)</v>
          </cell>
        </row>
        <row r="3979">
          <cell r="B3979" t="str">
            <v>Código</v>
          </cell>
          <cell r="C3979" t="str">
            <v>Descrição</v>
          </cell>
          <cell r="D3979" t="str">
            <v>Unidade</v>
          </cell>
          <cell r="E3979" t="str">
            <v>Coeficiente</v>
          </cell>
          <cell r="F3979" t="str">
            <v>Preço</v>
          </cell>
          <cell r="G3979" t="str">
            <v>Total</v>
          </cell>
        </row>
        <row r="3980">
          <cell r="B3980" t="str">
            <v>MAO DE OBRA</v>
          </cell>
        </row>
        <row r="3981">
          <cell r="B3981" t="str">
            <v>I2391</v>
          </cell>
          <cell r="C3981" t="str">
            <v>PEDREIRO</v>
          </cell>
          <cell r="D3981" t="str">
            <v>H</v>
          </cell>
          <cell r="E3981">
            <v>0.13</v>
          </cell>
          <cell r="F3981">
            <v>7.2</v>
          </cell>
          <cell r="G3981">
            <v>0.94</v>
          </cell>
        </row>
        <row r="3982">
          <cell r="B3982" t="str">
            <v>I2543</v>
          </cell>
          <cell r="C3982" t="str">
            <v>SERVENTE</v>
          </cell>
          <cell r="D3982" t="str">
            <v>H</v>
          </cell>
          <cell r="E3982">
            <v>1.3</v>
          </cell>
          <cell r="F3982">
            <v>4.88</v>
          </cell>
          <cell r="G3982">
            <v>6.34</v>
          </cell>
        </row>
        <row r="3983">
          <cell r="B3983" t="str">
            <v>TOTAL MAO DE OBRA R$</v>
          </cell>
          <cell r="G3983">
            <v>7.28</v>
          </cell>
        </row>
        <row r="3984">
          <cell r="B3984" t="str">
            <v>MATERIAIS</v>
          </cell>
        </row>
        <row r="3989">
          <cell r="B3989" t="str">
            <v>TOTAL MATERIAIS R$</v>
          </cell>
          <cell r="G3989">
            <v>0</v>
          </cell>
        </row>
        <row r="3990">
          <cell r="B3990" t="str">
            <v>EQUIPAMENTOS (CUSTO HORÁRIO)</v>
          </cell>
        </row>
        <row r="3994">
          <cell r="B3994" t="str">
            <v>TOTAL EQUIPAMENTOS (CUSTO HORÁRIO) R$</v>
          </cell>
          <cell r="G3994">
            <v>0</v>
          </cell>
        </row>
        <row r="3995">
          <cell r="B3995" t="str">
            <v>SERVIÇOS</v>
          </cell>
        </row>
        <row r="3999">
          <cell r="B3999" t="str">
            <v>TOTAL SERVIÇOS R$</v>
          </cell>
          <cell r="G3999">
            <v>0</v>
          </cell>
        </row>
        <row r="4001">
          <cell r="F4001" t="str">
            <v>TOTAL SIMPLES R$</v>
          </cell>
          <cell r="G4001">
            <v>7.28</v>
          </cell>
        </row>
        <row r="4002">
          <cell r="F4002" t="str">
            <v>ENCARGOS SOCIAIS DE 87,01% R$</v>
          </cell>
          <cell r="G4002">
            <v>6.33</v>
          </cell>
        </row>
        <row r="4003">
          <cell r="F4003" t="str">
            <v>BDI R$</v>
          </cell>
          <cell r="G4003">
            <v>3.4</v>
          </cell>
        </row>
        <row r="4004">
          <cell r="F4004" t="str">
            <v>TOTAL GERAL C/ BDI R$</v>
          </cell>
          <cell r="G4004">
            <v>17.01</v>
          </cell>
        </row>
        <row r="4005">
          <cell r="F4005" t="str">
            <v>TOTAL GERAL S/ BDI R$</v>
          </cell>
          <cell r="G4005">
            <v>13.610000000000001</v>
          </cell>
        </row>
        <row r="4007">
          <cell r="A4007" t="str">
            <v>3.59.d</v>
          </cell>
          <cell r="C4007" t="str">
            <v>Recomposição de piso em areia asfáltico esp = 5cm</v>
          </cell>
          <cell r="D4007" t="str">
            <v>m2</v>
          </cell>
          <cell r="G4007">
            <v>33.92</v>
          </cell>
        </row>
        <row r="4008">
          <cell r="B4008" t="str">
            <v>COMPOSIÇÃO</v>
          </cell>
          <cell r="C4008" t="str">
            <v>Recomposição de piso em areia asfáltico esp = 5cm</v>
          </cell>
        </row>
        <row r="4009">
          <cell r="B4009" t="str">
            <v>UNIDADE</v>
          </cell>
          <cell r="C4009" t="str">
            <v>m2</v>
          </cell>
        </row>
        <row r="4010">
          <cell r="B4010" t="str">
            <v>CÓDIGO</v>
          </cell>
          <cell r="C4010" t="str">
            <v>3.59.d</v>
          </cell>
        </row>
        <row r="4011">
          <cell r="B4011" t="str">
            <v>AUTOR</v>
          </cell>
          <cell r="C4011" t="str">
            <v>HÉLIO DELGÁDO</v>
          </cell>
        </row>
        <row r="4012">
          <cell r="B4012" t="str">
            <v>ULT ATUAL</v>
          </cell>
          <cell r="C4012" t="str">
            <v>08/03/2016 (SEINFRA)</v>
          </cell>
        </row>
        <row r="4013">
          <cell r="B4013" t="str">
            <v>TABELA</v>
          </cell>
          <cell r="C4013" t="str">
            <v>SEINFRA V024.1 (DESONERADA)</v>
          </cell>
        </row>
        <row r="4015">
          <cell r="B4015" t="str">
            <v>Código</v>
          </cell>
          <cell r="C4015" t="str">
            <v>Descrição</v>
          </cell>
          <cell r="D4015" t="str">
            <v>Unidade</v>
          </cell>
          <cell r="E4015" t="str">
            <v>Coeficiente</v>
          </cell>
          <cell r="F4015" t="str">
            <v>Preço</v>
          </cell>
          <cell r="G4015" t="str">
            <v>Total</v>
          </cell>
        </row>
        <row r="4016">
          <cell r="B4016" t="str">
            <v>MAO DE OBRA</v>
          </cell>
        </row>
        <row r="4017">
          <cell r="B4017" t="str">
            <v>I2543</v>
          </cell>
          <cell r="C4017" t="str">
            <v>SERVENTE</v>
          </cell>
          <cell r="D4017" t="str">
            <v>H</v>
          </cell>
          <cell r="E4017">
            <v>0.4</v>
          </cell>
          <cell r="F4017">
            <v>4.88</v>
          </cell>
          <cell r="G4017">
            <v>1.95</v>
          </cell>
        </row>
        <row r="4019">
          <cell r="B4019" t="str">
            <v>TOTAL MAO DE OBRA R$</v>
          </cell>
          <cell r="G4019">
            <v>1.95</v>
          </cell>
        </row>
        <row r="4020">
          <cell r="B4020" t="str">
            <v>MATERIAIS</v>
          </cell>
        </row>
        <row r="4021">
          <cell r="B4021" t="str">
            <v>I0106</v>
          </cell>
          <cell r="C4021" t="str">
            <v>AREIA ASFÁLTICA USINADA A QUENTE - AAUQ</v>
          </cell>
          <cell r="D4021" t="str">
            <v>T</v>
          </cell>
          <cell r="E4021">
            <v>0.1075</v>
          </cell>
          <cell r="F4021">
            <v>189.95</v>
          </cell>
          <cell r="G4021">
            <v>20.42</v>
          </cell>
        </row>
        <row r="4025">
          <cell r="B4025" t="str">
            <v>TOTAL MATERIAIS R$</v>
          </cell>
          <cell r="G4025">
            <v>20.42</v>
          </cell>
        </row>
        <row r="4026">
          <cell r="B4026" t="str">
            <v>EQUIPAMENTOS (CUSTO HORÁRIO)</v>
          </cell>
        </row>
        <row r="4027">
          <cell r="B4027" t="str">
            <v>I0690</v>
          </cell>
          <cell r="C4027" t="str">
            <v>CAMINHÃO BASCULANTE 6 M3 (CHP)</v>
          </cell>
          <cell r="D4027" t="str">
            <v>H</v>
          </cell>
          <cell r="E4027">
            <v>0.072</v>
          </cell>
          <cell r="F4027">
            <v>106.67</v>
          </cell>
          <cell r="G4027">
            <v>7.68</v>
          </cell>
        </row>
        <row r="4028">
          <cell r="B4028" t="str">
            <v>I0724</v>
          </cell>
          <cell r="C4028" t="str">
            <v>COMPACTADOR DE PLACA VIBRATÓRIA HP 4 (CHP)</v>
          </cell>
          <cell r="D4028" t="str">
            <v>H</v>
          </cell>
          <cell r="E4028">
            <v>0.08</v>
          </cell>
          <cell r="F4028">
            <v>27.11</v>
          </cell>
          <cell r="G4028">
            <v>2.17</v>
          </cell>
        </row>
        <row r="4030">
          <cell r="B4030" t="str">
            <v>TOTAL EQUIPAMENTOS (CUSTO HORÁRIO) R$</v>
          </cell>
          <cell r="G4030">
            <v>9.85</v>
          </cell>
        </row>
        <row r="4031">
          <cell r="B4031" t="str">
            <v>SERVIÇOS</v>
          </cell>
        </row>
        <row r="4035">
          <cell r="B4035" t="str">
            <v>TOTAL SERVIÇOS R$</v>
          </cell>
          <cell r="G4035">
            <v>0</v>
          </cell>
        </row>
        <row r="4037">
          <cell r="F4037" t="str">
            <v>TOTAL SIMPLES R$</v>
          </cell>
          <cell r="G4037">
            <v>32.22</v>
          </cell>
        </row>
        <row r="4038">
          <cell r="F4038" t="str">
            <v>ENCARGOS SOCIAIS DE 87,01% R$</v>
          </cell>
          <cell r="G4038">
            <v>1.7</v>
          </cell>
        </row>
        <row r="4039">
          <cell r="F4039" t="str">
            <v>BDI R$</v>
          </cell>
          <cell r="G4039">
            <v>8.48</v>
          </cell>
        </row>
        <row r="4040">
          <cell r="F4040" t="str">
            <v>TOTAL GERAL C/ BDI R$</v>
          </cell>
          <cell r="G4040">
            <v>42.4</v>
          </cell>
        </row>
        <row r="4041">
          <cell r="F4041" t="str">
            <v>TOTAL GERAL S/ BDI R$</v>
          </cell>
          <cell r="G4041">
            <v>33.92</v>
          </cell>
        </row>
        <row r="4043">
          <cell r="A4043" t="str">
            <v>3.59.e</v>
          </cell>
          <cell r="C4043" t="str">
            <v>Recomposição de piso em pedra portuguesa com reaproveitamento</v>
          </cell>
          <cell r="D4043" t="str">
            <v>m2</v>
          </cell>
          <cell r="G4043">
            <v>21.74</v>
          </cell>
        </row>
        <row r="4044">
          <cell r="B4044" t="str">
            <v>COMPOSIÇÃO</v>
          </cell>
          <cell r="C4044" t="str">
            <v>Recomposição de piso em pedra portuguesa com reaproveitamento</v>
          </cell>
        </row>
        <row r="4045">
          <cell r="B4045" t="str">
            <v>UNIDADE</v>
          </cell>
          <cell r="C4045" t="str">
            <v>m2</v>
          </cell>
        </row>
        <row r="4046">
          <cell r="B4046" t="str">
            <v>CÓDIGO</v>
          </cell>
          <cell r="C4046" t="str">
            <v>3.59.e</v>
          </cell>
        </row>
        <row r="4047">
          <cell r="B4047" t="str">
            <v>AUTOR</v>
          </cell>
          <cell r="C4047" t="str">
            <v>HÉLIO DELGÁDO</v>
          </cell>
        </row>
        <row r="4048">
          <cell r="B4048" t="str">
            <v>ULT ATUAL</v>
          </cell>
          <cell r="C4048" t="str">
            <v>08/03/2016 (SEINFRA)</v>
          </cell>
        </row>
        <row r="4049">
          <cell r="B4049" t="str">
            <v>TABELA</v>
          </cell>
          <cell r="C4049" t="str">
            <v>SEINFRA V024.1 (DESONERADA)</v>
          </cell>
        </row>
        <row r="4051">
          <cell r="B4051" t="str">
            <v>Código</v>
          </cell>
          <cell r="C4051" t="str">
            <v>Descrição</v>
          </cell>
          <cell r="D4051" t="str">
            <v>Unidade</v>
          </cell>
          <cell r="E4051" t="str">
            <v>Coeficiente</v>
          </cell>
          <cell r="F4051" t="str">
            <v>Preço</v>
          </cell>
          <cell r="G4051" t="str">
            <v>Total</v>
          </cell>
        </row>
        <row r="4052">
          <cell r="B4052" t="str">
            <v>MAO DE OBRA</v>
          </cell>
        </row>
        <row r="4053">
          <cell r="B4053" t="str">
            <v>I0445</v>
          </cell>
          <cell r="C4053" t="str">
            <v>CALCETEIRO</v>
          </cell>
          <cell r="D4053" t="str">
            <v>H</v>
          </cell>
          <cell r="E4053">
            <v>1</v>
          </cell>
          <cell r="F4053">
            <v>7.2</v>
          </cell>
          <cell r="G4053">
            <v>7.2</v>
          </cell>
        </row>
        <row r="4054">
          <cell r="B4054" t="str">
            <v>I2543</v>
          </cell>
          <cell r="C4054" t="str">
            <v>SERVENTE</v>
          </cell>
          <cell r="D4054" t="str">
            <v>H</v>
          </cell>
          <cell r="E4054">
            <v>0.5</v>
          </cell>
          <cell r="F4054">
            <v>4.88</v>
          </cell>
          <cell r="G4054">
            <v>2.44</v>
          </cell>
        </row>
        <row r="4055">
          <cell r="B4055" t="str">
            <v>TOTAL MAO DE OBRA R$</v>
          </cell>
          <cell r="G4055">
            <v>9.64</v>
          </cell>
        </row>
        <row r="4056">
          <cell r="B4056" t="str">
            <v>MATERIAIS</v>
          </cell>
        </row>
        <row r="4057">
          <cell r="B4057" t="str">
            <v>I0108</v>
          </cell>
          <cell r="C4057" t="str">
            <v>AREIA GROSSA</v>
          </cell>
          <cell r="D4057" t="str">
            <v>M3</v>
          </cell>
          <cell r="E4057">
            <v>0.06</v>
          </cell>
          <cell r="F4057">
            <v>50</v>
          </cell>
          <cell r="G4057">
            <v>3</v>
          </cell>
        </row>
        <row r="4058">
          <cell r="B4058" t="str">
            <v>I0805</v>
          </cell>
          <cell r="C4058" t="str">
            <v>CIMENTO PORTLAND</v>
          </cell>
          <cell r="D4058" t="str">
            <v>KG</v>
          </cell>
          <cell r="E4058">
            <v>1.42</v>
          </cell>
          <cell r="F4058">
            <v>0.5</v>
          </cell>
          <cell r="G4058">
            <v>0.71</v>
          </cell>
        </row>
        <row r="4061">
          <cell r="B4061" t="str">
            <v>TOTAL MATERIAIS R$</v>
          </cell>
          <cell r="G4061">
            <v>3.71</v>
          </cell>
        </row>
        <row r="4062">
          <cell r="B4062" t="str">
            <v>EQUIPAMENTOS (CUSTO HORÁRIO)</v>
          </cell>
        </row>
        <row r="4066">
          <cell r="B4066" t="str">
            <v>TOTAL EQUIPAMENTOS (CUSTO HORÁRIO) R$</v>
          </cell>
          <cell r="G4066">
            <v>0</v>
          </cell>
        </row>
        <row r="4067">
          <cell r="B4067" t="str">
            <v>SERVIÇOS</v>
          </cell>
        </row>
        <row r="4071">
          <cell r="B4071" t="str">
            <v>TOTAL SERVIÇOS R$</v>
          </cell>
          <cell r="G4071">
            <v>0</v>
          </cell>
        </row>
        <row r="4073">
          <cell r="F4073" t="str">
            <v>TOTAL SIMPLES R$</v>
          </cell>
          <cell r="G4073">
            <v>13.350000000000001</v>
          </cell>
        </row>
        <row r="4074">
          <cell r="F4074" t="str">
            <v>ENCARGOS SOCIAIS DE 87,01% R$</v>
          </cell>
          <cell r="G4074">
            <v>8.39</v>
          </cell>
        </row>
        <row r="4075">
          <cell r="F4075" t="str">
            <v>BDI R$</v>
          </cell>
          <cell r="G4075">
            <v>5.44</v>
          </cell>
        </row>
        <row r="4076">
          <cell r="F4076" t="str">
            <v>TOTAL GERAL C/ BDI R$</v>
          </cell>
          <cell r="G4076">
            <v>27.18</v>
          </cell>
        </row>
        <row r="4077">
          <cell r="F4077" t="str">
            <v>TOTAL GERAL S/ BDI R$</v>
          </cell>
          <cell r="G4077">
            <v>21.74</v>
          </cell>
        </row>
        <row r="4079">
          <cell r="A4079" t="str">
            <v>3.59.f</v>
          </cell>
          <cell r="C4079" t="str">
            <v>Recomposição de pavimentação em pedra tosca com reaproveitamento</v>
          </cell>
          <cell r="D4079" t="str">
            <v>m2</v>
          </cell>
          <cell r="G4079">
            <v>9.69</v>
          </cell>
        </row>
        <row r="4080">
          <cell r="B4080" t="str">
            <v>COMPOSIÇÃO</v>
          </cell>
          <cell r="C4080" t="str">
            <v>Recomposição de pavimentação em pedra tosca com reaproveitamento</v>
          </cell>
        </row>
        <row r="4081">
          <cell r="B4081" t="str">
            <v>UNIDADE</v>
          </cell>
          <cell r="C4081" t="str">
            <v>m2</v>
          </cell>
        </row>
        <row r="4082">
          <cell r="B4082" t="str">
            <v>CÓDIGO</v>
          </cell>
          <cell r="C4082" t="str">
            <v>3.59.f</v>
          </cell>
        </row>
        <row r="4083">
          <cell r="B4083" t="str">
            <v>AUTOR</v>
          </cell>
          <cell r="C4083" t="str">
            <v>HÉLIO DELGÁDO</v>
          </cell>
        </row>
        <row r="4084">
          <cell r="B4084" t="str">
            <v>ULT ATUAL</v>
          </cell>
          <cell r="C4084" t="str">
            <v>08/03/2016 (SEINFRA)</v>
          </cell>
        </row>
        <row r="4085">
          <cell r="B4085" t="str">
            <v>TABELA</v>
          </cell>
          <cell r="C4085" t="str">
            <v>SEINFRA V024.1 (DESONERADA)</v>
          </cell>
        </row>
        <row r="4087">
          <cell r="B4087" t="str">
            <v>Código</v>
          </cell>
          <cell r="C4087" t="str">
            <v>Descrição</v>
          </cell>
          <cell r="D4087" t="str">
            <v>Unidade</v>
          </cell>
          <cell r="E4087" t="str">
            <v>Coeficiente</v>
          </cell>
          <cell r="F4087" t="str">
            <v>Preço</v>
          </cell>
          <cell r="G4087" t="str">
            <v>Total</v>
          </cell>
        </row>
        <row r="4088">
          <cell r="B4088" t="str">
            <v>MAO DE OBRA</v>
          </cell>
        </row>
        <row r="4089">
          <cell r="B4089" t="str">
            <v>I0445</v>
          </cell>
          <cell r="C4089" t="str">
            <v>CALCETEIRO</v>
          </cell>
          <cell r="D4089" t="str">
            <v>H</v>
          </cell>
          <cell r="E4089">
            <v>0.2</v>
          </cell>
          <cell r="F4089">
            <v>7.2</v>
          </cell>
          <cell r="G4089">
            <v>1.44</v>
          </cell>
        </row>
        <row r="4090">
          <cell r="B4090" t="str">
            <v>I2543</v>
          </cell>
          <cell r="C4090" t="str">
            <v>SERVENTE</v>
          </cell>
          <cell r="D4090" t="str">
            <v>H</v>
          </cell>
          <cell r="E4090">
            <v>0.5</v>
          </cell>
          <cell r="F4090">
            <v>4.88</v>
          </cell>
          <cell r="G4090">
            <v>2.44</v>
          </cell>
        </row>
        <row r="4091">
          <cell r="B4091" t="str">
            <v>TOTAL MAO DE OBRA R$</v>
          </cell>
          <cell r="G4091">
            <v>3.88</v>
          </cell>
        </row>
        <row r="4092">
          <cell r="B4092" t="str">
            <v>MATERIAIS</v>
          </cell>
        </row>
        <row r="4097">
          <cell r="B4097" t="str">
            <v>TOTAL MATERIAIS R$</v>
          </cell>
          <cell r="G4097">
            <v>0</v>
          </cell>
        </row>
        <row r="4098">
          <cell r="B4098" t="str">
            <v>EQUIPAMENTOS (CUSTO HORÁRIO)</v>
          </cell>
        </row>
        <row r="4099">
          <cell r="B4099" t="str">
            <v>I0725</v>
          </cell>
          <cell r="C4099" t="str">
            <v>COMPACTADOR DE PLACA VIBRATÓRIA HP 7 (CHP)</v>
          </cell>
          <cell r="D4099" t="str">
            <v>H</v>
          </cell>
          <cell r="E4099">
            <v>0.05</v>
          </cell>
          <cell r="F4099">
            <v>34.2</v>
          </cell>
          <cell r="G4099">
            <v>1.71</v>
          </cell>
        </row>
        <row r="4100">
          <cell r="B4100" t="str">
            <v>I0726</v>
          </cell>
          <cell r="C4100" t="str">
            <v>COMPACTADOR LISO TANDEM AUTOPROPELIDO (CHP)</v>
          </cell>
          <cell r="D4100" t="str">
            <v>H</v>
          </cell>
          <cell r="E4100">
            <v>0.01</v>
          </cell>
          <cell r="F4100">
            <v>72.07</v>
          </cell>
          <cell r="G4100">
            <v>0.72</v>
          </cell>
        </row>
        <row r="4102">
          <cell r="B4102" t="str">
            <v>TOTAL EQUIPAMENTOS (CUSTO HORÁRIO) R$</v>
          </cell>
          <cell r="G4102">
            <v>2.43</v>
          </cell>
        </row>
        <row r="4103">
          <cell r="B4103" t="str">
            <v>SERVIÇOS</v>
          </cell>
        </row>
        <row r="4107">
          <cell r="B4107" t="str">
            <v>TOTAL SERVIÇOS R$</v>
          </cell>
          <cell r="G4107">
            <v>0</v>
          </cell>
        </row>
        <row r="4109">
          <cell r="F4109" t="str">
            <v>TOTAL SIMPLES R$</v>
          </cell>
          <cell r="G4109">
            <v>6.3100000000000005</v>
          </cell>
        </row>
        <row r="4110">
          <cell r="F4110" t="str">
            <v>ENCARGOS SOCIAIS DE 87,01% R$</v>
          </cell>
          <cell r="G4110">
            <v>3.38</v>
          </cell>
        </row>
        <row r="4111">
          <cell r="F4111" t="str">
            <v>BDI R$</v>
          </cell>
          <cell r="G4111">
            <v>2.42</v>
          </cell>
        </row>
        <row r="4112">
          <cell r="F4112" t="str">
            <v>TOTAL GERAL C/ BDI R$</v>
          </cell>
          <cell r="G4112">
            <v>12.11</v>
          </cell>
        </row>
        <row r="4113">
          <cell r="F4113" t="str">
            <v>TOTAL GERAL S/ BDI R$</v>
          </cell>
          <cell r="G4113">
            <v>9.69</v>
          </cell>
        </row>
        <row r="4115">
          <cell r="A4115" t="str">
            <v>3.59.g</v>
          </cell>
          <cell r="C4115" t="str">
            <v>Recomposição de piso cimentado c/ argamassa de cimento e areia, traço 1:4, esp.=1,5cm</v>
          </cell>
          <cell r="D4115" t="str">
            <v>m2</v>
          </cell>
          <cell r="G4115">
            <v>27.54</v>
          </cell>
        </row>
        <row r="4116">
          <cell r="B4116" t="str">
            <v>COMPOSIÇÃO</v>
          </cell>
          <cell r="C4116" t="str">
            <v>Recomposição de piso cimentado c/ argamassa de cimento e areia, traço 1:4, esp.=1,5cm</v>
          </cell>
        </row>
        <row r="4117">
          <cell r="B4117" t="str">
            <v>UNIDADE</v>
          </cell>
          <cell r="C4117" t="str">
            <v>m2</v>
          </cell>
        </row>
        <row r="4118">
          <cell r="B4118" t="str">
            <v>CÓDIGO</v>
          </cell>
          <cell r="C4118" t="str">
            <v>3.59.g</v>
          </cell>
        </row>
        <row r="4119">
          <cell r="B4119" t="str">
            <v>AUTOR</v>
          </cell>
          <cell r="C4119" t="str">
            <v>HÉLIO DELGÁDO</v>
          </cell>
        </row>
        <row r="4120">
          <cell r="B4120" t="str">
            <v>ULT ATUAL</v>
          </cell>
          <cell r="C4120" t="str">
            <v>08/03/2016 (SEINFRA)</v>
          </cell>
        </row>
        <row r="4121">
          <cell r="B4121" t="str">
            <v>TABELA</v>
          </cell>
          <cell r="C4121" t="str">
            <v>SEINFRA V024.1 (DESONERADA)</v>
          </cell>
        </row>
        <row r="4123">
          <cell r="B4123" t="str">
            <v>Código</v>
          </cell>
          <cell r="C4123" t="str">
            <v>Descrição</v>
          </cell>
          <cell r="D4123" t="str">
            <v>Unidade</v>
          </cell>
          <cell r="E4123" t="str">
            <v>Coeficiente</v>
          </cell>
          <cell r="F4123" t="str">
            <v>Preço</v>
          </cell>
          <cell r="G4123" t="str">
            <v>Total</v>
          </cell>
        </row>
        <row r="4124">
          <cell r="B4124" t="str">
            <v>MAO DE OBRA</v>
          </cell>
        </row>
        <row r="4125">
          <cell r="B4125" t="str">
            <v>I2391</v>
          </cell>
          <cell r="C4125" t="str">
            <v>PEDREIRO</v>
          </cell>
          <cell r="D4125" t="str">
            <v>H</v>
          </cell>
          <cell r="E4125">
            <v>1</v>
          </cell>
          <cell r="F4125">
            <v>7.2</v>
          </cell>
          <cell r="G4125">
            <v>7.2</v>
          </cell>
        </row>
        <row r="4126">
          <cell r="B4126" t="str">
            <v>I2543</v>
          </cell>
          <cell r="C4126" t="str">
            <v>SERVENTE</v>
          </cell>
          <cell r="D4126" t="str">
            <v>H</v>
          </cell>
          <cell r="E4126">
            <v>1.15</v>
          </cell>
          <cell r="F4126">
            <v>4.88</v>
          </cell>
          <cell r="G4126">
            <v>5.61</v>
          </cell>
        </row>
        <row r="4127">
          <cell r="B4127" t="str">
            <v>TOTAL MAO DE OBRA R$</v>
          </cell>
          <cell r="G4127">
            <v>12.81</v>
          </cell>
        </row>
        <row r="4128">
          <cell r="B4128" t="str">
            <v>MATERIAIS</v>
          </cell>
        </row>
        <row r="4129">
          <cell r="B4129" t="str">
            <v>I0109</v>
          </cell>
          <cell r="C4129" t="str">
            <v>AREIA MEDIA</v>
          </cell>
          <cell r="D4129" t="str">
            <v>M3</v>
          </cell>
          <cell r="E4129">
            <v>0.0182</v>
          </cell>
          <cell r="F4129">
            <v>46</v>
          </cell>
          <cell r="G4129">
            <v>0.84</v>
          </cell>
        </row>
        <row r="4130">
          <cell r="B4130" t="str">
            <v>I0805</v>
          </cell>
          <cell r="C4130" t="str">
            <v>CIMENTO PORTLAND</v>
          </cell>
          <cell r="D4130" t="str">
            <v>KG</v>
          </cell>
          <cell r="E4130">
            <v>5.48</v>
          </cell>
          <cell r="F4130">
            <v>0.5</v>
          </cell>
          <cell r="G4130">
            <v>2.74</v>
          </cell>
        </row>
        <row r="4133">
          <cell r="B4133" t="str">
            <v>TOTAL MATERIAIS R$</v>
          </cell>
          <cell r="G4133">
            <v>3.58</v>
          </cell>
        </row>
        <row r="4134">
          <cell r="B4134" t="str">
            <v>EQUIPAMENTOS (CUSTO HORÁRIO)</v>
          </cell>
        </row>
        <row r="4138">
          <cell r="B4138" t="str">
            <v>TOTAL EQUIPAMENTOS (CUSTO HORÁRIO) R$</v>
          </cell>
          <cell r="G4138">
            <v>0</v>
          </cell>
        </row>
        <row r="4139">
          <cell r="B4139" t="str">
            <v>SERVIÇOS</v>
          </cell>
        </row>
        <row r="4143">
          <cell r="B4143" t="str">
            <v>TOTAL SERVIÇOS R$</v>
          </cell>
          <cell r="G4143">
            <v>0</v>
          </cell>
        </row>
        <row r="4145">
          <cell r="F4145" t="str">
            <v>TOTAL SIMPLES R$</v>
          </cell>
          <cell r="G4145">
            <v>16.39</v>
          </cell>
        </row>
        <row r="4146">
          <cell r="F4146" t="str">
            <v>ENCARGOS SOCIAIS DE 87,01% R$</v>
          </cell>
          <cell r="G4146">
            <v>11.15</v>
          </cell>
        </row>
        <row r="4147">
          <cell r="F4147" t="str">
            <v>BDI R$</v>
          </cell>
          <cell r="G4147">
            <v>6.89</v>
          </cell>
        </row>
        <row r="4148">
          <cell r="F4148" t="str">
            <v>TOTAL GERAL C/ BDI R$</v>
          </cell>
          <cell r="G4148">
            <v>34.43</v>
          </cell>
        </row>
        <row r="4149">
          <cell r="F4149" t="str">
            <v>TOTAL GERAL S/ BDI R$</v>
          </cell>
          <cell r="G4149">
            <v>27.54</v>
          </cell>
        </row>
      </sheetData>
      <sheetData sheetId="4"/>
      <sheetData sheetId="5"/>
      <sheetData sheetId="6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ª FASE-Expl."/>
      <sheetName val="2ª FASE-Expl."/>
      <sheetName val="1ª FASE"/>
      <sheetName val="2ª FASE"/>
      <sheetName val="Seguros"/>
      <sheetName val="Opcionais"/>
      <sheetName val="Painéis"/>
      <sheetName val="FCAC"/>
      <sheetName val="Hardware-software"/>
      <sheetName val="Engenharia Automação"/>
      <sheetName val="Ferramentas Especiais"/>
      <sheetName val="Coordenação"/>
      <sheetName val="Superv.Comiss."/>
      <sheetName val="Treinamento"/>
      <sheetName val="Telecom"/>
      <sheetName val="Terminais Remotos"/>
      <sheetName val="Plan2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F2" t="str">
            <v>25/0469</v>
          </cell>
        </row>
        <row r="5">
          <cell r="F5">
            <v>0.8137000000000001</v>
          </cell>
          <cell r="G5">
            <v>60</v>
          </cell>
          <cell r="H5">
            <v>20</v>
          </cell>
          <cell r="I5">
            <v>22</v>
          </cell>
          <cell r="J5">
            <v>20</v>
          </cell>
          <cell r="K5">
            <v>20</v>
          </cell>
          <cell r="L5">
            <v>90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Solo I"/>
      <sheetName val="SoloII"/>
    </sheetNames>
    <sheetDataSet>
      <sheetData sheetId="0" refreshError="1"/>
      <sheetData sheetId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ª FASE-Expl."/>
      <sheetName val="2ª FASE-Expl."/>
      <sheetName val="1ª FASE"/>
      <sheetName val="2ª FASE"/>
      <sheetName val="Seguros"/>
      <sheetName val="Opcionais"/>
      <sheetName val="Painéis"/>
      <sheetName val="FCAC"/>
      <sheetName val="Hardware-software"/>
      <sheetName val="Engenharia Automação"/>
      <sheetName val="Ferramentas Especiais"/>
      <sheetName val="Coordenação"/>
      <sheetName val="Superv.Comiss."/>
      <sheetName val="Treinamento"/>
      <sheetName val="Telecom"/>
      <sheetName val="Terminais Remotos"/>
      <sheetName val="Plan2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F2" t="str">
            <v>25/0469</v>
          </cell>
        </row>
        <row r="5">
          <cell r="F5">
            <v>0.8137000000000001</v>
          </cell>
          <cell r="G5">
            <v>60</v>
          </cell>
          <cell r="H5">
            <v>20</v>
          </cell>
          <cell r="I5">
            <v>22</v>
          </cell>
          <cell r="J5">
            <v>20</v>
          </cell>
          <cell r="K5">
            <v>20</v>
          </cell>
          <cell r="L5">
            <v>90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endências"/>
      <sheetName val="CURVAS"/>
      <sheetName val="COMPRESSORES"/>
      <sheetName val="Comp.Booster"/>
      <sheetName val="Comp.Princ."/>
      <sheetName val="Q RESFRIAM. "/>
      <sheetName val="Aquec. carga"/>
      <sheetName val="Aquecim."/>
      <sheetName val="Trat.Óleo"/>
      <sheetName val="QAg.Resf.C"/>
      <sheetName val="B.Ag.Resf.C"/>
      <sheetName val="QAg.Resf.NC"/>
      <sheetName val="B.Ag.Resf.NC"/>
      <sheetName val="Captação"/>
      <sheetName val="BExport"/>
      <sheetName val="CConstFPSO"/>
      <sheetName val="Total"/>
      <sheetName val="Turbina 1"/>
      <sheetName val="Cap7"/>
      <sheetName val="Consumo"/>
      <sheetName val="Esquema"/>
      <sheetName val="Gases"/>
      <sheetName val="Gases-Acidentes"/>
      <sheetName val="Slop"/>
      <sheetName val="FCA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Tab_Geral_Nº Efetivo"/>
      <sheetName val="Tab_Geral_ QTD HH"/>
      <sheetName val="Gráfico_Geral_Nº Efetivo"/>
      <sheetName val="Gráfico_Função_Efetivo (1)"/>
      <sheetName val="Gráfico_Função_Efetivo (2)"/>
      <sheetName val="Gráfico_Função_Efetivo (3)"/>
      <sheetName val="Gráfico_Função_Efetivo (4)"/>
      <sheetName val="Gráfico_Função_Efetivo (5)"/>
      <sheetName val="Gráfico_Função_Efetivo (6)"/>
      <sheetName val="Gráfico_Função_Efetivo (7)"/>
      <sheetName val="Gráfico_Função_Efetivo (8)"/>
      <sheetName val="Gráfico_Função_Efetivo (9)"/>
      <sheetName val="Gráfico_Função_Efetivo (10)"/>
      <sheetName val="Gráfico_Função_Efetivo (11)"/>
      <sheetName val="Gráfico_Função_Efetivo (12)"/>
      <sheetName val="Gráfico_Função_Efetivo (13)"/>
      <sheetName val="Gráfico_Função_Efetivo (14)"/>
      <sheetName val="Gráfico_Função_Efetivo (15)"/>
      <sheetName val="Gráfico_Função_Efetivo (16)"/>
      <sheetName val="Gráfico_Função_Efetivo (17)"/>
      <sheetName val="Gráfico_Função_Efetivo (18)"/>
      <sheetName val="Gráfico_Função_Efetivo (19)"/>
      <sheetName val="Gráfico_Função_Efetivo (20)"/>
      <sheetName val="Gráfico_Função_Efetivo (21)"/>
      <sheetName val="Gráfico_Função_Efetivo (22)"/>
      <sheetName val="Gráfico_Função_Efetivo (23)"/>
      <sheetName val="Gráfico_Função_Efetivo (24)"/>
      <sheetName val="Gráfico_Função_Efetivo (25)"/>
      <sheetName val="Gráfico_Função_Efetivo (26)"/>
      <sheetName val="Gráfico_Função_Efetivo (27)"/>
      <sheetName val="Gráfico_Função_Efetivo (28)"/>
      <sheetName val="Gráfico_Função_Efetivo (29)"/>
    </sheetNames>
    <sheetDataSet>
      <sheetData sheetId="0">
        <row r="5">
          <cell r="B5" t="str">
            <v>Descrição</v>
          </cell>
          <cell r="C5" t="str">
            <v>Nº Efetivo Mínimo</v>
          </cell>
          <cell r="D5" t="str">
            <v>Nº Efetivo Média</v>
          </cell>
          <cell r="E5" t="str">
            <v>Nº Efetivo Pico</v>
          </cell>
          <cell r="F5" t="str">
            <v>Período</v>
          </cell>
        </row>
        <row r="6">
          <cell r="F6">
            <v>38696</v>
          </cell>
          <cell r="G6">
            <v>38718</v>
          </cell>
          <cell r="H6">
            <v>38749</v>
          </cell>
          <cell r="I6">
            <v>38777</v>
          </cell>
          <cell r="J6">
            <v>38808</v>
          </cell>
          <cell r="K6">
            <v>38838</v>
          </cell>
          <cell r="L6">
            <v>38869</v>
          </cell>
          <cell r="M6">
            <v>38899</v>
          </cell>
          <cell r="N6">
            <v>38930</v>
          </cell>
          <cell r="O6">
            <v>38961</v>
          </cell>
          <cell r="P6">
            <v>38991</v>
          </cell>
          <cell r="Q6">
            <v>39022</v>
          </cell>
          <cell r="R6">
            <v>39052</v>
          </cell>
          <cell r="S6">
            <v>39083</v>
          </cell>
          <cell r="T6">
            <v>39114</v>
          </cell>
          <cell r="U6">
            <v>39142</v>
          </cell>
          <cell r="V6">
            <v>39173</v>
          </cell>
          <cell r="W6">
            <v>39203</v>
          </cell>
        </row>
        <row r="7">
          <cell r="B7" t="str">
            <v>Operador de Escavadeira CAT 320 </v>
          </cell>
          <cell r="C7">
            <v>2</v>
          </cell>
          <cell r="D7">
            <v>7.2</v>
          </cell>
          <cell r="E7">
            <v>9</v>
          </cell>
          <cell r="I7">
            <v>2</v>
          </cell>
          <cell r="J7">
            <v>2</v>
          </cell>
          <cell r="K7">
            <v>9</v>
          </cell>
          <cell r="L7">
            <v>9</v>
          </cell>
          <cell r="M7">
            <v>9</v>
          </cell>
          <cell r="N7">
            <v>9</v>
          </cell>
          <cell r="O7">
            <v>9</v>
          </cell>
          <cell r="P7">
            <v>9</v>
          </cell>
          <cell r="Q7">
            <v>9</v>
          </cell>
          <cell r="R7">
            <v>5</v>
          </cell>
        </row>
        <row r="8">
          <cell r="B8" t="str">
            <v>Operador de Trator de esteira tipo D8</v>
          </cell>
          <cell r="C8">
            <v>1</v>
          </cell>
          <cell r="D8">
            <v>4.888888888888889</v>
          </cell>
          <cell r="E8">
            <v>6</v>
          </cell>
          <cell r="I8">
            <v>1</v>
          </cell>
          <cell r="J8">
            <v>1</v>
          </cell>
          <cell r="K8">
            <v>6</v>
          </cell>
          <cell r="L8">
            <v>6</v>
          </cell>
          <cell r="M8">
            <v>6</v>
          </cell>
          <cell r="N8">
            <v>6</v>
          </cell>
          <cell r="O8">
            <v>6</v>
          </cell>
          <cell r="P8">
            <v>6</v>
          </cell>
          <cell r="Q8">
            <v>6</v>
          </cell>
        </row>
        <row r="9">
          <cell r="B9" t="str">
            <v>Operador de Motoniveladora CAT 140G</v>
          </cell>
          <cell r="C9">
            <v>2</v>
          </cell>
          <cell r="D9">
            <v>5.555555555555555</v>
          </cell>
          <cell r="E9">
            <v>8</v>
          </cell>
          <cell r="I9">
            <v>2</v>
          </cell>
          <cell r="J9">
            <v>2</v>
          </cell>
          <cell r="K9">
            <v>8</v>
          </cell>
          <cell r="L9">
            <v>8</v>
          </cell>
          <cell r="M9">
            <v>8</v>
          </cell>
          <cell r="N9">
            <v>6</v>
          </cell>
          <cell r="O9">
            <v>6</v>
          </cell>
          <cell r="P9">
            <v>6</v>
          </cell>
          <cell r="Q9">
            <v>4</v>
          </cell>
        </row>
        <row r="10">
          <cell r="B10" t="str">
            <v>Motorista de Caminhão Basculante 12m³</v>
          </cell>
          <cell r="C10">
            <v>5</v>
          </cell>
          <cell r="D10">
            <v>27.22222222222222</v>
          </cell>
          <cell r="E10">
            <v>45</v>
          </cell>
          <cell r="I10">
            <v>5</v>
          </cell>
          <cell r="J10">
            <v>5</v>
          </cell>
          <cell r="K10">
            <v>10</v>
          </cell>
          <cell r="L10">
            <v>30</v>
          </cell>
          <cell r="M10">
            <v>45</v>
          </cell>
          <cell r="N10">
            <v>45</v>
          </cell>
          <cell r="O10">
            <v>45</v>
          </cell>
          <cell r="P10">
            <v>30</v>
          </cell>
          <cell r="Q10">
            <v>30</v>
          </cell>
        </row>
        <row r="11">
          <cell r="B11" t="str">
            <v>Operador de Rolo Compactador CA-25</v>
          </cell>
          <cell r="C11">
            <v>2</v>
          </cell>
          <cell r="D11">
            <v>7.333333333333333</v>
          </cell>
          <cell r="E11">
            <v>10</v>
          </cell>
          <cell r="I11">
            <v>2</v>
          </cell>
          <cell r="J11">
            <v>6</v>
          </cell>
          <cell r="K11">
            <v>10</v>
          </cell>
          <cell r="L11">
            <v>10</v>
          </cell>
          <cell r="M11">
            <v>10</v>
          </cell>
          <cell r="N11">
            <v>10</v>
          </cell>
          <cell r="O11">
            <v>6</v>
          </cell>
          <cell r="P11">
            <v>6</v>
          </cell>
          <cell r="Q11">
            <v>6</v>
          </cell>
        </row>
        <row r="12">
          <cell r="B12" t="str">
            <v>Mecanico montador</v>
          </cell>
          <cell r="C12">
            <v>6</v>
          </cell>
          <cell r="D12">
            <v>12.25</v>
          </cell>
          <cell r="E12">
            <v>14</v>
          </cell>
          <cell r="J12">
            <v>6</v>
          </cell>
          <cell r="K12">
            <v>14</v>
          </cell>
          <cell r="L12">
            <v>14</v>
          </cell>
          <cell r="M12">
            <v>14</v>
          </cell>
          <cell r="N12">
            <v>14</v>
          </cell>
          <cell r="O12">
            <v>14</v>
          </cell>
          <cell r="P12">
            <v>14</v>
          </cell>
          <cell r="Q12">
            <v>8</v>
          </cell>
        </row>
        <row r="13">
          <cell r="B13" t="str">
            <v>Operador de Trator de Pneu TM-34</v>
          </cell>
          <cell r="C13">
            <v>1</v>
          </cell>
          <cell r="D13">
            <v>3.2857142857142856</v>
          </cell>
          <cell r="E13">
            <v>4</v>
          </cell>
          <cell r="K13">
            <v>4</v>
          </cell>
          <cell r="L13">
            <v>4</v>
          </cell>
          <cell r="M13">
            <v>4</v>
          </cell>
          <cell r="N13">
            <v>4</v>
          </cell>
          <cell r="O13">
            <v>4</v>
          </cell>
          <cell r="P13">
            <v>2</v>
          </cell>
          <cell r="Q13">
            <v>1</v>
          </cell>
        </row>
        <row r="14">
          <cell r="B14" t="str">
            <v>Motorista de Caminhão Tanque (Pipa)</v>
          </cell>
          <cell r="C14">
            <v>2</v>
          </cell>
          <cell r="D14">
            <v>4.222222222222222</v>
          </cell>
          <cell r="E14">
            <v>6</v>
          </cell>
          <cell r="I14">
            <v>2</v>
          </cell>
          <cell r="J14">
            <v>2</v>
          </cell>
          <cell r="K14">
            <v>4</v>
          </cell>
          <cell r="L14">
            <v>6</v>
          </cell>
          <cell r="M14">
            <v>6</v>
          </cell>
          <cell r="N14">
            <v>6</v>
          </cell>
          <cell r="O14">
            <v>6</v>
          </cell>
          <cell r="P14">
            <v>4</v>
          </cell>
          <cell r="Q14">
            <v>2</v>
          </cell>
        </row>
        <row r="15">
          <cell r="B15" t="str">
            <v>Operador de Carregadeira CAT 966</v>
          </cell>
          <cell r="C15">
            <v>1</v>
          </cell>
          <cell r="D15">
            <v>3.3333333333333335</v>
          </cell>
          <cell r="E15">
            <v>5</v>
          </cell>
          <cell r="I15">
            <v>1</v>
          </cell>
          <cell r="J15">
            <v>1</v>
          </cell>
          <cell r="K15">
            <v>2</v>
          </cell>
          <cell r="L15">
            <v>5</v>
          </cell>
          <cell r="M15">
            <v>5</v>
          </cell>
          <cell r="N15">
            <v>5</v>
          </cell>
          <cell r="O15">
            <v>5</v>
          </cell>
          <cell r="P15">
            <v>4</v>
          </cell>
          <cell r="Q15">
            <v>2</v>
          </cell>
        </row>
        <row r="16">
          <cell r="B16" t="str">
            <v>Motoristas Caminhão Pipa</v>
          </cell>
          <cell r="C16">
            <v>2</v>
          </cell>
          <cell r="D16">
            <v>4.222222222222222</v>
          </cell>
          <cell r="E16">
            <v>6</v>
          </cell>
          <cell r="I16">
            <v>2</v>
          </cell>
          <cell r="J16">
            <v>2</v>
          </cell>
          <cell r="K16">
            <v>4</v>
          </cell>
          <cell r="L16">
            <v>6</v>
          </cell>
          <cell r="M16">
            <v>6</v>
          </cell>
          <cell r="N16">
            <v>6</v>
          </cell>
          <cell r="O16">
            <v>6</v>
          </cell>
          <cell r="P16">
            <v>4</v>
          </cell>
          <cell r="Q16">
            <v>2</v>
          </cell>
        </row>
        <row r="17">
          <cell r="B17" t="str">
            <v>Mestre de obras </v>
          </cell>
          <cell r="C17">
            <v>2</v>
          </cell>
          <cell r="D17">
            <v>4.4</v>
          </cell>
          <cell r="E17">
            <v>5</v>
          </cell>
          <cell r="I17">
            <v>5</v>
          </cell>
          <cell r="J17">
            <v>5</v>
          </cell>
          <cell r="K17">
            <v>5</v>
          </cell>
          <cell r="L17">
            <v>5</v>
          </cell>
          <cell r="M17">
            <v>5</v>
          </cell>
          <cell r="N17">
            <v>5</v>
          </cell>
          <cell r="O17">
            <v>5</v>
          </cell>
          <cell r="P17">
            <v>5</v>
          </cell>
          <cell r="Q17">
            <v>5</v>
          </cell>
          <cell r="R17">
            <v>5</v>
          </cell>
          <cell r="S17">
            <v>5</v>
          </cell>
          <cell r="T17">
            <v>5</v>
          </cell>
          <cell r="U17">
            <v>2</v>
          </cell>
          <cell r="V17">
            <v>2</v>
          </cell>
          <cell r="W17">
            <v>2</v>
          </cell>
        </row>
        <row r="18">
          <cell r="B18" t="str">
            <v>Blaster</v>
          </cell>
          <cell r="C18">
            <v>1</v>
          </cell>
          <cell r="D18">
            <v>1</v>
          </cell>
          <cell r="E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  <cell r="P18">
            <v>1</v>
          </cell>
          <cell r="Q18">
            <v>1</v>
          </cell>
        </row>
        <row r="19">
          <cell r="B19" t="str">
            <v>Armador</v>
          </cell>
          <cell r="C19">
            <v>2</v>
          </cell>
          <cell r="D19">
            <v>16.214285714285715</v>
          </cell>
          <cell r="E19">
            <v>35</v>
          </cell>
          <cell r="J19">
            <v>5</v>
          </cell>
          <cell r="K19">
            <v>15</v>
          </cell>
          <cell r="L19">
            <v>15</v>
          </cell>
          <cell r="M19">
            <v>25</v>
          </cell>
          <cell r="N19">
            <v>25</v>
          </cell>
          <cell r="O19">
            <v>35</v>
          </cell>
          <cell r="P19">
            <v>35</v>
          </cell>
          <cell r="Q19">
            <v>15</v>
          </cell>
          <cell r="R19">
            <v>15</v>
          </cell>
          <cell r="S19">
            <v>15</v>
          </cell>
          <cell r="T19">
            <v>15</v>
          </cell>
          <cell r="U19">
            <v>5</v>
          </cell>
          <cell r="V19">
            <v>5</v>
          </cell>
          <cell r="W19">
            <v>2</v>
          </cell>
        </row>
        <row r="20">
          <cell r="B20" t="str">
            <v>Encarregado de armação</v>
          </cell>
          <cell r="C20">
            <v>2</v>
          </cell>
          <cell r="D20">
            <v>4</v>
          </cell>
          <cell r="E20">
            <v>5</v>
          </cell>
          <cell r="J20">
            <v>5</v>
          </cell>
          <cell r="K20">
            <v>5</v>
          </cell>
          <cell r="L20">
            <v>5</v>
          </cell>
          <cell r="M20">
            <v>5</v>
          </cell>
          <cell r="N20">
            <v>5</v>
          </cell>
          <cell r="O20">
            <v>5</v>
          </cell>
          <cell r="P20">
            <v>5</v>
          </cell>
          <cell r="Q20">
            <v>5</v>
          </cell>
          <cell r="R20">
            <v>2</v>
          </cell>
          <cell r="S20">
            <v>2</v>
          </cell>
          <cell r="T20">
            <v>2</v>
          </cell>
          <cell r="U20">
            <v>2</v>
          </cell>
        </row>
        <row r="21">
          <cell r="B21" t="str">
            <v>Carpinteiro</v>
          </cell>
          <cell r="C21">
            <v>5</v>
          </cell>
          <cell r="D21">
            <v>18.071428571428573</v>
          </cell>
          <cell r="E21">
            <v>35</v>
          </cell>
          <cell r="J21">
            <v>5</v>
          </cell>
          <cell r="K21">
            <v>10</v>
          </cell>
          <cell r="L21">
            <v>15</v>
          </cell>
          <cell r="M21">
            <v>30</v>
          </cell>
          <cell r="N21">
            <v>30</v>
          </cell>
          <cell r="O21">
            <v>30</v>
          </cell>
          <cell r="P21">
            <v>35</v>
          </cell>
          <cell r="Q21">
            <v>35</v>
          </cell>
          <cell r="R21">
            <v>15</v>
          </cell>
          <cell r="S21">
            <v>15</v>
          </cell>
          <cell r="T21">
            <v>15</v>
          </cell>
          <cell r="U21">
            <v>6</v>
          </cell>
          <cell r="V21">
            <v>6</v>
          </cell>
          <cell r="W21">
            <v>6</v>
          </cell>
        </row>
        <row r="22">
          <cell r="B22" t="str">
            <v>Encarregado de Carpintaria</v>
          </cell>
          <cell r="C22">
            <v>2</v>
          </cell>
          <cell r="D22">
            <v>4</v>
          </cell>
          <cell r="E22">
            <v>5</v>
          </cell>
          <cell r="J22">
            <v>5</v>
          </cell>
          <cell r="K22">
            <v>5</v>
          </cell>
          <cell r="L22">
            <v>5</v>
          </cell>
          <cell r="M22">
            <v>5</v>
          </cell>
          <cell r="N22">
            <v>5</v>
          </cell>
          <cell r="O22">
            <v>5</v>
          </cell>
          <cell r="P22">
            <v>5</v>
          </cell>
          <cell r="Q22">
            <v>5</v>
          </cell>
          <cell r="R22">
            <v>2</v>
          </cell>
          <cell r="S22">
            <v>2</v>
          </cell>
          <cell r="T22">
            <v>2</v>
          </cell>
          <cell r="U22">
            <v>2</v>
          </cell>
        </row>
        <row r="23">
          <cell r="B23" t="str">
            <v>Pedreiro</v>
          </cell>
          <cell r="C23">
            <v>4</v>
          </cell>
          <cell r="D23">
            <v>20</v>
          </cell>
          <cell r="E23">
            <v>35</v>
          </cell>
          <cell r="J23">
            <v>8</v>
          </cell>
          <cell r="K23">
            <v>12</v>
          </cell>
          <cell r="L23">
            <v>12</v>
          </cell>
          <cell r="M23">
            <v>18</v>
          </cell>
          <cell r="N23">
            <v>35</v>
          </cell>
          <cell r="O23">
            <v>35</v>
          </cell>
          <cell r="P23">
            <v>35</v>
          </cell>
          <cell r="Q23">
            <v>35</v>
          </cell>
          <cell r="R23">
            <v>25</v>
          </cell>
          <cell r="S23">
            <v>25</v>
          </cell>
          <cell r="T23">
            <v>20</v>
          </cell>
          <cell r="U23">
            <v>10</v>
          </cell>
          <cell r="V23">
            <v>6</v>
          </cell>
          <cell r="W23">
            <v>4</v>
          </cell>
        </row>
        <row r="24">
          <cell r="B24" t="str">
            <v>Servente</v>
          </cell>
          <cell r="C24">
            <v>15</v>
          </cell>
          <cell r="D24">
            <v>93.21428571428571</v>
          </cell>
          <cell r="E24">
            <v>140</v>
          </cell>
          <cell r="J24">
            <v>15</v>
          </cell>
          <cell r="K24">
            <v>40</v>
          </cell>
          <cell r="L24">
            <v>60</v>
          </cell>
          <cell r="M24">
            <v>120</v>
          </cell>
          <cell r="N24">
            <v>120</v>
          </cell>
          <cell r="O24">
            <v>120</v>
          </cell>
          <cell r="P24">
            <v>140</v>
          </cell>
          <cell r="Q24">
            <v>140</v>
          </cell>
          <cell r="R24">
            <v>140</v>
          </cell>
          <cell r="S24">
            <v>120</v>
          </cell>
          <cell r="T24">
            <v>120</v>
          </cell>
          <cell r="U24">
            <v>90</v>
          </cell>
          <cell r="V24">
            <v>60</v>
          </cell>
          <cell r="W24">
            <v>20</v>
          </cell>
        </row>
        <row r="25">
          <cell r="B25" t="str">
            <v>Soldador</v>
          </cell>
          <cell r="C25">
            <v>1</v>
          </cell>
          <cell r="D25">
            <v>6.461538461538462</v>
          </cell>
          <cell r="E25">
            <v>8</v>
          </cell>
          <cell r="K25">
            <v>8</v>
          </cell>
          <cell r="L25">
            <v>8</v>
          </cell>
          <cell r="M25">
            <v>8</v>
          </cell>
          <cell r="N25">
            <v>8</v>
          </cell>
          <cell r="O25">
            <v>8</v>
          </cell>
          <cell r="P25">
            <v>8</v>
          </cell>
          <cell r="Q25">
            <v>8</v>
          </cell>
          <cell r="R25">
            <v>8</v>
          </cell>
          <cell r="S25">
            <v>8</v>
          </cell>
          <cell r="T25">
            <v>8</v>
          </cell>
          <cell r="U25">
            <v>2</v>
          </cell>
          <cell r="V25">
            <v>1</v>
          </cell>
          <cell r="W25">
            <v>1</v>
          </cell>
        </row>
        <row r="26">
          <cell r="B26" t="str">
            <v>Operador de compressor</v>
          </cell>
          <cell r="C26">
            <v>1</v>
          </cell>
          <cell r="D26">
            <v>1.4</v>
          </cell>
          <cell r="E26">
            <v>2</v>
          </cell>
          <cell r="K26">
            <v>1</v>
          </cell>
          <cell r="L26">
            <v>1</v>
          </cell>
          <cell r="M26">
            <v>1</v>
          </cell>
          <cell r="N26">
            <v>2</v>
          </cell>
          <cell r="O26">
            <v>2</v>
          </cell>
          <cell r="P26">
            <v>2</v>
          </cell>
          <cell r="Q26">
            <v>2</v>
          </cell>
          <cell r="R26">
            <v>1</v>
          </cell>
          <cell r="S26">
            <v>1</v>
          </cell>
          <cell r="T26">
            <v>1</v>
          </cell>
        </row>
        <row r="27">
          <cell r="B27" t="str">
            <v>Mareteleteiro</v>
          </cell>
          <cell r="C27">
            <v>1</v>
          </cell>
          <cell r="D27">
            <v>1.4</v>
          </cell>
          <cell r="E27">
            <v>2</v>
          </cell>
          <cell r="M27">
            <v>1</v>
          </cell>
          <cell r="N27">
            <v>1</v>
          </cell>
          <cell r="O27">
            <v>1</v>
          </cell>
          <cell r="P27">
            <v>2</v>
          </cell>
          <cell r="Q27">
            <v>2</v>
          </cell>
          <cell r="R27">
            <v>2</v>
          </cell>
          <cell r="S27">
            <v>2</v>
          </cell>
          <cell r="T27">
            <v>1</v>
          </cell>
          <cell r="U27">
            <v>1</v>
          </cell>
          <cell r="V27">
            <v>1</v>
          </cell>
        </row>
        <row r="28">
          <cell r="B28" t="str">
            <v>Operador de rolo liso</v>
          </cell>
          <cell r="C28">
            <v>2</v>
          </cell>
          <cell r="D28">
            <v>6</v>
          </cell>
          <cell r="E28">
            <v>8</v>
          </cell>
          <cell r="P28">
            <v>4</v>
          </cell>
          <cell r="Q28">
            <v>8</v>
          </cell>
          <cell r="R28">
            <v>8</v>
          </cell>
          <cell r="S28">
            <v>8</v>
          </cell>
          <cell r="T28">
            <v>8</v>
          </cell>
          <cell r="U28">
            <v>4</v>
          </cell>
          <cell r="V28">
            <v>2</v>
          </cell>
        </row>
        <row r="29">
          <cell r="B29" t="str">
            <v>Motorista de caminhhão espagidor</v>
          </cell>
          <cell r="C29">
            <v>2</v>
          </cell>
          <cell r="D29">
            <v>4.857142857142857</v>
          </cell>
          <cell r="E29">
            <v>6</v>
          </cell>
          <cell r="P29">
            <v>4</v>
          </cell>
          <cell r="Q29">
            <v>6</v>
          </cell>
          <cell r="R29">
            <v>6</v>
          </cell>
          <cell r="S29">
            <v>6</v>
          </cell>
          <cell r="T29">
            <v>6</v>
          </cell>
          <cell r="U29">
            <v>4</v>
          </cell>
          <cell r="V29">
            <v>2</v>
          </cell>
        </row>
        <row r="30">
          <cell r="B30" t="str">
            <v>Operador de acabadeira</v>
          </cell>
          <cell r="C30">
            <v>2</v>
          </cell>
          <cell r="D30">
            <v>4.857142857142857</v>
          </cell>
          <cell r="E30">
            <v>6</v>
          </cell>
          <cell r="P30">
            <v>4</v>
          </cell>
          <cell r="Q30">
            <v>6</v>
          </cell>
          <cell r="R30">
            <v>6</v>
          </cell>
          <cell r="S30">
            <v>6</v>
          </cell>
          <cell r="T30">
            <v>6</v>
          </cell>
          <cell r="U30">
            <v>4</v>
          </cell>
          <cell r="V30">
            <v>2</v>
          </cell>
        </row>
        <row r="31">
          <cell r="B31" t="str">
            <v>Operador de motosserra</v>
          </cell>
          <cell r="C31">
            <v>12</v>
          </cell>
          <cell r="D31">
            <v>12</v>
          </cell>
          <cell r="E31">
            <v>12</v>
          </cell>
          <cell r="I31">
            <v>12</v>
          </cell>
          <cell r="J31">
            <v>12</v>
          </cell>
          <cell r="K31">
            <v>12</v>
          </cell>
          <cell r="L31">
            <v>12</v>
          </cell>
          <cell r="M31">
            <v>12</v>
          </cell>
          <cell r="N31">
            <v>12</v>
          </cell>
          <cell r="O31">
            <v>12</v>
          </cell>
        </row>
        <row r="32">
          <cell r="B32" t="str">
            <v>Equipe de topografia</v>
          </cell>
          <cell r="C32">
            <v>1</v>
          </cell>
          <cell r="D32">
            <v>3.1333333333333333</v>
          </cell>
          <cell r="E32">
            <v>4</v>
          </cell>
          <cell r="I32">
            <v>3</v>
          </cell>
          <cell r="J32">
            <v>3</v>
          </cell>
          <cell r="K32">
            <v>4</v>
          </cell>
          <cell r="L32">
            <v>4</v>
          </cell>
          <cell r="M32">
            <v>4</v>
          </cell>
          <cell r="N32">
            <v>4</v>
          </cell>
          <cell r="O32">
            <v>4</v>
          </cell>
          <cell r="P32">
            <v>4</v>
          </cell>
          <cell r="Q32">
            <v>4</v>
          </cell>
          <cell r="R32">
            <v>4</v>
          </cell>
          <cell r="S32">
            <v>3</v>
          </cell>
          <cell r="T32">
            <v>3</v>
          </cell>
          <cell r="U32">
            <v>1</v>
          </cell>
          <cell r="V32">
            <v>1</v>
          </cell>
          <cell r="W32">
            <v>1</v>
          </cell>
        </row>
        <row r="33">
          <cell r="B33" t="str">
            <v>Op. Caminhão de pintura</v>
          </cell>
          <cell r="C33">
            <v>2</v>
          </cell>
          <cell r="D33">
            <v>2</v>
          </cell>
          <cell r="E33">
            <v>2</v>
          </cell>
          <cell r="U33">
            <v>2</v>
          </cell>
          <cell r="V33">
            <v>2</v>
          </cell>
          <cell r="W33">
            <v>2</v>
          </cell>
        </row>
        <row r="34">
          <cell r="B34" t="str">
            <v>Op. De perfuratriz</v>
          </cell>
          <cell r="C34">
            <v>1</v>
          </cell>
          <cell r="D34">
            <v>1</v>
          </cell>
          <cell r="E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  <cell r="S34">
            <v>1</v>
          </cell>
        </row>
        <row r="35">
          <cell r="B35" t="str">
            <v>Demais Funções</v>
          </cell>
          <cell r="C35">
            <v>20</v>
          </cell>
          <cell r="D35">
            <v>53.86666666666667</v>
          </cell>
          <cell r="E35">
            <v>80</v>
          </cell>
          <cell r="I35">
            <v>20</v>
          </cell>
          <cell r="J35">
            <v>30</v>
          </cell>
          <cell r="K35">
            <v>50</v>
          </cell>
          <cell r="L35">
            <v>50</v>
          </cell>
          <cell r="M35">
            <v>68</v>
          </cell>
          <cell r="N35">
            <v>80</v>
          </cell>
          <cell r="O35">
            <v>80</v>
          </cell>
          <cell r="P35">
            <v>80</v>
          </cell>
          <cell r="Q35">
            <v>80</v>
          </cell>
          <cell r="R35">
            <v>60</v>
          </cell>
          <cell r="S35">
            <v>50</v>
          </cell>
          <cell r="T35">
            <v>50</v>
          </cell>
          <cell r="U35">
            <v>50</v>
          </cell>
          <cell r="V35">
            <v>40</v>
          </cell>
          <cell r="W35">
            <v>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Tab_Geral_Nº Efetivo"/>
      <sheetName val="Tab_Geral_ QTD HH"/>
      <sheetName val="Gráfico_Geral_Nº Efetivo"/>
      <sheetName val="Gráfico_Função_Efetivo (1)"/>
      <sheetName val="Gráfico_Função_Efetivo (2)"/>
      <sheetName val="Gráfico_Função_Efetivo (3)"/>
      <sheetName val="Gráfico_Função_Efetivo (4)"/>
      <sheetName val="Gráfico_Função_Efetivo (5)"/>
      <sheetName val="Gráfico_Função_Efetivo (6)"/>
      <sheetName val="Gráfico_Função_Efetivo (7)"/>
      <sheetName val="Gráfico_Função_Efetivo (8)"/>
      <sheetName val="Gráfico_Função_Efetivo (9)"/>
      <sheetName val="Gráfico_Função_Efetivo (10)"/>
      <sheetName val="Gráfico_Função_Efetivo (11)"/>
      <sheetName val="Gráfico_Função_Efetivo (12)"/>
      <sheetName val="Gráfico_Função_Efetivo (13)"/>
      <sheetName val="Gráfico_Função_Efetivo (14)"/>
      <sheetName val="Gráfico_Função_Efetivo (15)"/>
      <sheetName val="Gráfico_Função_Efetivo (16)"/>
      <sheetName val="Gráfico_Função_Efetivo (17)"/>
      <sheetName val="Gráfico_Função_Efetivo (18)"/>
      <sheetName val="Gráfico_Função_Efetivo (19)"/>
      <sheetName val="Gráfico_Função_Efetivo (20)"/>
      <sheetName val="Gráfico_Função_Efetivo (21)"/>
      <sheetName val="Gráfico_Função_Efetivo (22)"/>
      <sheetName val="Gráfico_Função_Efetivo (23)"/>
      <sheetName val="Gráfico_Função_Efetivo (24)"/>
      <sheetName val="Gráfico_Função_Efetivo (25)"/>
      <sheetName val="Gráfico_Função_Efetivo (26)"/>
      <sheetName val="Gráfico_Função_Efetivo (27)"/>
      <sheetName val="Gráfico_Função_Efetivo (28)"/>
      <sheetName val="Gráfico_Função_Efetivo (29)"/>
    </sheetNames>
    <sheetDataSet>
      <sheetData sheetId="0">
        <row r="5">
          <cell r="B5" t="str">
            <v>Descrição</v>
          </cell>
          <cell r="C5" t="str">
            <v>Nº Efetivo Mínimo</v>
          </cell>
          <cell r="D5" t="str">
            <v>Nº Efetivo Média</v>
          </cell>
          <cell r="E5" t="str">
            <v>Nº Efetivo Pico</v>
          </cell>
          <cell r="F5" t="str">
            <v>Período</v>
          </cell>
        </row>
        <row r="6">
          <cell r="F6">
            <v>38696</v>
          </cell>
          <cell r="G6">
            <v>38718</v>
          </cell>
          <cell r="H6">
            <v>38749</v>
          </cell>
          <cell r="I6">
            <v>38777</v>
          </cell>
          <cell r="J6">
            <v>38808</v>
          </cell>
          <cell r="K6">
            <v>38838</v>
          </cell>
          <cell r="L6">
            <v>38869</v>
          </cell>
          <cell r="M6">
            <v>38899</v>
          </cell>
          <cell r="N6">
            <v>38930</v>
          </cell>
          <cell r="O6">
            <v>38961</v>
          </cell>
          <cell r="P6">
            <v>38991</v>
          </cell>
          <cell r="Q6">
            <v>39022</v>
          </cell>
          <cell r="R6">
            <v>39052</v>
          </cell>
          <cell r="S6">
            <v>39083</v>
          </cell>
          <cell r="T6">
            <v>39114</v>
          </cell>
          <cell r="U6">
            <v>39142</v>
          </cell>
          <cell r="V6">
            <v>39173</v>
          </cell>
          <cell r="W6">
            <v>39203</v>
          </cell>
        </row>
        <row r="7">
          <cell r="B7" t="str">
            <v>Operador de Escavadeira CAT 320 </v>
          </cell>
          <cell r="C7">
            <v>2</v>
          </cell>
          <cell r="D7">
            <v>7.2</v>
          </cell>
          <cell r="E7">
            <v>9</v>
          </cell>
          <cell r="I7">
            <v>2</v>
          </cell>
          <cell r="J7">
            <v>2</v>
          </cell>
          <cell r="K7">
            <v>9</v>
          </cell>
          <cell r="L7">
            <v>9</v>
          </cell>
          <cell r="M7">
            <v>9</v>
          </cell>
          <cell r="N7">
            <v>9</v>
          </cell>
          <cell r="O7">
            <v>9</v>
          </cell>
          <cell r="P7">
            <v>9</v>
          </cell>
          <cell r="Q7">
            <v>9</v>
          </cell>
          <cell r="R7">
            <v>5</v>
          </cell>
        </row>
        <row r="8">
          <cell r="B8" t="str">
            <v>Operador de Trator de esteira tipo D8</v>
          </cell>
          <cell r="C8">
            <v>1</v>
          </cell>
          <cell r="D8">
            <v>4.888888888888889</v>
          </cell>
          <cell r="E8">
            <v>6</v>
          </cell>
          <cell r="I8">
            <v>1</v>
          </cell>
          <cell r="J8">
            <v>1</v>
          </cell>
          <cell r="K8">
            <v>6</v>
          </cell>
          <cell r="L8">
            <v>6</v>
          </cell>
          <cell r="M8">
            <v>6</v>
          </cell>
          <cell r="N8">
            <v>6</v>
          </cell>
          <cell r="O8">
            <v>6</v>
          </cell>
          <cell r="P8">
            <v>6</v>
          </cell>
          <cell r="Q8">
            <v>6</v>
          </cell>
        </row>
        <row r="9">
          <cell r="B9" t="str">
            <v>Operador de Motoniveladora CAT 140G</v>
          </cell>
          <cell r="C9">
            <v>2</v>
          </cell>
          <cell r="D9">
            <v>5.555555555555555</v>
          </cell>
          <cell r="E9">
            <v>8</v>
          </cell>
          <cell r="I9">
            <v>2</v>
          </cell>
          <cell r="J9">
            <v>2</v>
          </cell>
          <cell r="K9">
            <v>8</v>
          </cell>
          <cell r="L9">
            <v>8</v>
          </cell>
          <cell r="M9">
            <v>8</v>
          </cell>
          <cell r="N9">
            <v>6</v>
          </cell>
          <cell r="O9">
            <v>6</v>
          </cell>
          <cell r="P9">
            <v>6</v>
          </cell>
          <cell r="Q9">
            <v>4</v>
          </cell>
        </row>
        <row r="10">
          <cell r="B10" t="str">
            <v>Motorista de Caminhão Basculante 12m³</v>
          </cell>
          <cell r="C10">
            <v>5</v>
          </cell>
          <cell r="D10">
            <v>27.22222222222222</v>
          </cell>
          <cell r="E10">
            <v>45</v>
          </cell>
          <cell r="I10">
            <v>5</v>
          </cell>
          <cell r="J10">
            <v>5</v>
          </cell>
          <cell r="K10">
            <v>10</v>
          </cell>
          <cell r="L10">
            <v>30</v>
          </cell>
          <cell r="M10">
            <v>45</v>
          </cell>
          <cell r="N10">
            <v>45</v>
          </cell>
          <cell r="O10">
            <v>45</v>
          </cell>
          <cell r="P10">
            <v>30</v>
          </cell>
          <cell r="Q10">
            <v>30</v>
          </cell>
        </row>
        <row r="11">
          <cell r="B11" t="str">
            <v>Operador de Rolo Compactador CA-25</v>
          </cell>
          <cell r="C11">
            <v>2</v>
          </cell>
          <cell r="D11">
            <v>7.333333333333333</v>
          </cell>
          <cell r="E11">
            <v>10</v>
          </cell>
          <cell r="I11">
            <v>2</v>
          </cell>
          <cell r="J11">
            <v>6</v>
          </cell>
          <cell r="K11">
            <v>10</v>
          </cell>
          <cell r="L11">
            <v>10</v>
          </cell>
          <cell r="M11">
            <v>10</v>
          </cell>
          <cell r="N11">
            <v>10</v>
          </cell>
          <cell r="O11">
            <v>6</v>
          </cell>
          <cell r="P11">
            <v>6</v>
          </cell>
          <cell r="Q11">
            <v>6</v>
          </cell>
        </row>
        <row r="12">
          <cell r="B12" t="str">
            <v>Mecanico montador</v>
          </cell>
          <cell r="C12">
            <v>6</v>
          </cell>
          <cell r="D12">
            <v>12.25</v>
          </cell>
          <cell r="E12">
            <v>14</v>
          </cell>
          <cell r="J12">
            <v>6</v>
          </cell>
          <cell r="K12">
            <v>14</v>
          </cell>
          <cell r="L12">
            <v>14</v>
          </cell>
          <cell r="M12">
            <v>14</v>
          </cell>
          <cell r="N12">
            <v>14</v>
          </cell>
          <cell r="O12">
            <v>14</v>
          </cell>
          <cell r="P12">
            <v>14</v>
          </cell>
          <cell r="Q12">
            <v>8</v>
          </cell>
        </row>
        <row r="13">
          <cell r="B13" t="str">
            <v>Operador de Trator de Pneu TM-34</v>
          </cell>
          <cell r="C13">
            <v>1</v>
          </cell>
          <cell r="D13">
            <v>3.2857142857142856</v>
          </cell>
          <cell r="E13">
            <v>4</v>
          </cell>
          <cell r="K13">
            <v>4</v>
          </cell>
          <cell r="L13">
            <v>4</v>
          </cell>
          <cell r="M13">
            <v>4</v>
          </cell>
          <cell r="N13">
            <v>4</v>
          </cell>
          <cell r="O13">
            <v>4</v>
          </cell>
          <cell r="P13">
            <v>2</v>
          </cell>
          <cell r="Q13">
            <v>1</v>
          </cell>
        </row>
        <row r="14">
          <cell r="B14" t="str">
            <v>Motorista de Caminhão Tanque (Pipa)</v>
          </cell>
          <cell r="C14">
            <v>2</v>
          </cell>
          <cell r="D14">
            <v>4.222222222222222</v>
          </cell>
          <cell r="E14">
            <v>6</v>
          </cell>
          <cell r="I14">
            <v>2</v>
          </cell>
          <cell r="J14">
            <v>2</v>
          </cell>
          <cell r="K14">
            <v>4</v>
          </cell>
          <cell r="L14">
            <v>6</v>
          </cell>
          <cell r="M14">
            <v>6</v>
          </cell>
          <cell r="N14">
            <v>6</v>
          </cell>
          <cell r="O14">
            <v>6</v>
          </cell>
          <cell r="P14">
            <v>4</v>
          </cell>
          <cell r="Q14">
            <v>2</v>
          </cell>
        </row>
        <row r="15">
          <cell r="B15" t="str">
            <v>Operador de Carregadeira CAT 966</v>
          </cell>
          <cell r="C15">
            <v>1</v>
          </cell>
          <cell r="D15">
            <v>3.3333333333333335</v>
          </cell>
          <cell r="E15">
            <v>5</v>
          </cell>
          <cell r="I15">
            <v>1</v>
          </cell>
          <cell r="J15">
            <v>1</v>
          </cell>
          <cell r="K15">
            <v>2</v>
          </cell>
          <cell r="L15">
            <v>5</v>
          </cell>
          <cell r="M15">
            <v>5</v>
          </cell>
          <cell r="N15">
            <v>5</v>
          </cell>
          <cell r="O15">
            <v>5</v>
          </cell>
          <cell r="P15">
            <v>4</v>
          </cell>
          <cell r="Q15">
            <v>2</v>
          </cell>
        </row>
        <row r="16">
          <cell r="B16" t="str">
            <v>Motoristas Caminhão Pipa</v>
          </cell>
          <cell r="C16">
            <v>2</v>
          </cell>
          <cell r="D16">
            <v>4.222222222222222</v>
          </cell>
          <cell r="E16">
            <v>6</v>
          </cell>
          <cell r="I16">
            <v>2</v>
          </cell>
          <cell r="J16">
            <v>2</v>
          </cell>
          <cell r="K16">
            <v>4</v>
          </cell>
          <cell r="L16">
            <v>6</v>
          </cell>
          <cell r="M16">
            <v>6</v>
          </cell>
          <cell r="N16">
            <v>6</v>
          </cell>
          <cell r="O16">
            <v>6</v>
          </cell>
          <cell r="P16">
            <v>4</v>
          </cell>
          <cell r="Q16">
            <v>2</v>
          </cell>
        </row>
        <row r="17">
          <cell r="B17" t="str">
            <v>Mestre de obras </v>
          </cell>
          <cell r="C17">
            <v>2</v>
          </cell>
          <cell r="D17">
            <v>4.4</v>
          </cell>
          <cell r="E17">
            <v>5</v>
          </cell>
          <cell r="I17">
            <v>5</v>
          </cell>
          <cell r="J17">
            <v>5</v>
          </cell>
          <cell r="K17">
            <v>5</v>
          </cell>
          <cell r="L17">
            <v>5</v>
          </cell>
          <cell r="M17">
            <v>5</v>
          </cell>
          <cell r="N17">
            <v>5</v>
          </cell>
          <cell r="O17">
            <v>5</v>
          </cell>
          <cell r="P17">
            <v>5</v>
          </cell>
          <cell r="Q17">
            <v>5</v>
          </cell>
          <cell r="R17">
            <v>5</v>
          </cell>
          <cell r="S17">
            <v>5</v>
          </cell>
          <cell r="T17">
            <v>5</v>
          </cell>
          <cell r="U17">
            <v>2</v>
          </cell>
          <cell r="V17">
            <v>2</v>
          </cell>
          <cell r="W17">
            <v>2</v>
          </cell>
        </row>
        <row r="18">
          <cell r="B18" t="str">
            <v>Blaster</v>
          </cell>
          <cell r="C18">
            <v>1</v>
          </cell>
          <cell r="D18">
            <v>1</v>
          </cell>
          <cell r="E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  <cell r="P18">
            <v>1</v>
          </cell>
          <cell r="Q18">
            <v>1</v>
          </cell>
        </row>
        <row r="19">
          <cell r="B19" t="str">
            <v>Armador</v>
          </cell>
          <cell r="C19">
            <v>2</v>
          </cell>
          <cell r="D19">
            <v>16.214285714285715</v>
          </cell>
          <cell r="E19">
            <v>35</v>
          </cell>
          <cell r="J19">
            <v>5</v>
          </cell>
          <cell r="K19">
            <v>15</v>
          </cell>
          <cell r="L19">
            <v>15</v>
          </cell>
          <cell r="M19">
            <v>25</v>
          </cell>
          <cell r="N19">
            <v>25</v>
          </cell>
          <cell r="O19">
            <v>35</v>
          </cell>
          <cell r="P19">
            <v>35</v>
          </cell>
          <cell r="Q19">
            <v>15</v>
          </cell>
          <cell r="R19">
            <v>15</v>
          </cell>
          <cell r="S19">
            <v>15</v>
          </cell>
          <cell r="T19">
            <v>15</v>
          </cell>
          <cell r="U19">
            <v>5</v>
          </cell>
          <cell r="V19">
            <v>5</v>
          </cell>
          <cell r="W19">
            <v>2</v>
          </cell>
        </row>
        <row r="20">
          <cell r="B20" t="str">
            <v>Encarregado de armação</v>
          </cell>
          <cell r="C20">
            <v>2</v>
          </cell>
          <cell r="D20">
            <v>4</v>
          </cell>
          <cell r="E20">
            <v>5</v>
          </cell>
          <cell r="J20">
            <v>5</v>
          </cell>
          <cell r="K20">
            <v>5</v>
          </cell>
          <cell r="L20">
            <v>5</v>
          </cell>
          <cell r="M20">
            <v>5</v>
          </cell>
          <cell r="N20">
            <v>5</v>
          </cell>
          <cell r="O20">
            <v>5</v>
          </cell>
          <cell r="P20">
            <v>5</v>
          </cell>
          <cell r="Q20">
            <v>5</v>
          </cell>
          <cell r="R20">
            <v>2</v>
          </cell>
          <cell r="S20">
            <v>2</v>
          </cell>
          <cell r="T20">
            <v>2</v>
          </cell>
          <cell r="U20">
            <v>2</v>
          </cell>
        </row>
        <row r="21">
          <cell r="B21" t="str">
            <v>Carpinteiro</v>
          </cell>
          <cell r="C21">
            <v>5</v>
          </cell>
          <cell r="D21">
            <v>18.071428571428573</v>
          </cell>
          <cell r="E21">
            <v>35</v>
          </cell>
          <cell r="J21">
            <v>5</v>
          </cell>
          <cell r="K21">
            <v>10</v>
          </cell>
          <cell r="L21">
            <v>15</v>
          </cell>
          <cell r="M21">
            <v>30</v>
          </cell>
          <cell r="N21">
            <v>30</v>
          </cell>
          <cell r="O21">
            <v>30</v>
          </cell>
          <cell r="P21">
            <v>35</v>
          </cell>
          <cell r="Q21">
            <v>35</v>
          </cell>
          <cell r="R21">
            <v>15</v>
          </cell>
          <cell r="S21">
            <v>15</v>
          </cell>
          <cell r="T21">
            <v>15</v>
          </cell>
          <cell r="U21">
            <v>6</v>
          </cell>
          <cell r="V21">
            <v>6</v>
          </cell>
          <cell r="W21">
            <v>6</v>
          </cell>
        </row>
        <row r="22">
          <cell r="B22" t="str">
            <v>Encarregado de Carpintaria</v>
          </cell>
          <cell r="C22">
            <v>2</v>
          </cell>
          <cell r="D22">
            <v>4</v>
          </cell>
          <cell r="E22">
            <v>5</v>
          </cell>
          <cell r="J22">
            <v>5</v>
          </cell>
          <cell r="K22">
            <v>5</v>
          </cell>
          <cell r="L22">
            <v>5</v>
          </cell>
          <cell r="M22">
            <v>5</v>
          </cell>
          <cell r="N22">
            <v>5</v>
          </cell>
          <cell r="O22">
            <v>5</v>
          </cell>
          <cell r="P22">
            <v>5</v>
          </cell>
          <cell r="Q22">
            <v>5</v>
          </cell>
          <cell r="R22">
            <v>2</v>
          </cell>
          <cell r="S22">
            <v>2</v>
          </cell>
          <cell r="T22">
            <v>2</v>
          </cell>
          <cell r="U22">
            <v>2</v>
          </cell>
        </row>
        <row r="23">
          <cell r="B23" t="str">
            <v>Pedreiro</v>
          </cell>
          <cell r="C23">
            <v>4</v>
          </cell>
          <cell r="D23">
            <v>20</v>
          </cell>
          <cell r="E23">
            <v>35</v>
          </cell>
          <cell r="J23">
            <v>8</v>
          </cell>
          <cell r="K23">
            <v>12</v>
          </cell>
          <cell r="L23">
            <v>12</v>
          </cell>
          <cell r="M23">
            <v>18</v>
          </cell>
          <cell r="N23">
            <v>35</v>
          </cell>
          <cell r="O23">
            <v>35</v>
          </cell>
          <cell r="P23">
            <v>35</v>
          </cell>
          <cell r="Q23">
            <v>35</v>
          </cell>
          <cell r="R23">
            <v>25</v>
          </cell>
          <cell r="S23">
            <v>25</v>
          </cell>
          <cell r="T23">
            <v>20</v>
          </cell>
          <cell r="U23">
            <v>10</v>
          </cell>
          <cell r="V23">
            <v>6</v>
          </cell>
          <cell r="W23">
            <v>4</v>
          </cell>
        </row>
        <row r="24">
          <cell r="B24" t="str">
            <v>Servente</v>
          </cell>
          <cell r="C24">
            <v>15</v>
          </cell>
          <cell r="D24">
            <v>93.21428571428571</v>
          </cell>
          <cell r="E24">
            <v>140</v>
          </cell>
          <cell r="J24">
            <v>15</v>
          </cell>
          <cell r="K24">
            <v>40</v>
          </cell>
          <cell r="L24">
            <v>60</v>
          </cell>
          <cell r="M24">
            <v>120</v>
          </cell>
          <cell r="N24">
            <v>120</v>
          </cell>
          <cell r="O24">
            <v>120</v>
          </cell>
          <cell r="P24">
            <v>140</v>
          </cell>
          <cell r="Q24">
            <v>140</v>
          </cell>
          <cell r="R24">
            <v>140</v>
          </cell>
          <cell r="S24">
            <v>120</v>
          </cell>
          <cell r="T24">
            <v>120</v>
          </cell>
          <cell r="U24">
            <v>90</v>
          </cell>
          <cell r="V24">
            <v>60</v>
          </cell>
          <cell r="W24">
            <v>20</v>
          </cell>
        </row>
        <row r="25">
          <cell r="B25" t="str">
            <v>Soldador</v>
          </cell>
          <cell r="C25">
            <v>1</v>
          </cell>
          <cell r="D25">
            <v>6.461538461538462</v>
          </cell>
          <cell r="E25">
            <v>8</v>
          </cell>
          <cell r="K25">
            <v>8</v>
          </cell>
          <cell r="L25">
            <v>8</v>
          </cell>
          <cell r="M25">
            <v>8</v>
          </cell>
          <cell r="N25">
            <v>8</v>
          </cell>
          <cell r="O25">
            <v>8</v>
          </cell>
          <cell r="P25">
            <v>8</v>
          </cell>
          <cell r="Q25">
            <v>8</v>
          </cell>
          <cell r="R25">
            <v>8</v>
          </cell>
          <cell r="S25">
            <v>8</v>
          </cell>
          <cell r="T25">
            <v>8</v>
          </cell>
          <cell r="U25">
            <v>2</v>
          </cell>
          <cell r="V25">
            <v>1</v>
          </cell>
          <cell r="W25">
            <v>1</v>
          </cell>
        </row>
        <row r="26">
          <cell r="B26" t="str">
            <v>Operador de compressor</v>
          </cell>
          <cell r="C26">
            <v>1</v>
          </cell>
          <cell r="D26">
            <v>1.4</v>
          </cell>
          <cell r="E26">
            <v>2</v>
          </cell>
          <cell r="K26">
            <v>1</v>
          </cell>
          <cell r="L26">
            <v>1</v>
          </cell>
          <cell r="M26">
            <v>1</v>
          </cell>
          <cell r="N26">
            <v>2</v>
          </cell>
          <cell r="O26">
            <v>2</v>
          </cell>
          <cell r="P26">
            <v>2</v>
          </cell>
          <cell r="Q26">
            <v>2</v>
          </cell>
          <cell r="R26">
            <v>1</v>
          </cell>
          <cell r="S26">
            <v>1</v>
          </cell>
          <cell r="T26">
            <v>1</v>
          </cell>
        </row>
        <row r="27">
          <cell r="B27" t="str">
            <v>Mareteleteiro</v>
          </cell>
          <cell r="C27">
            <v>1</v>
          </cell>
          <cell r="D27">
            <v>1.4</v>
          </cell>
          <cell r="E27">
            <v>2</v>
          </cell>
          <cell r="M27">
            <v>1</v>
          </cell>
          <cell r="N27">
            <v>1</v>
          </cell>
          <cell r="O27">
            <v>1</v>
          </cell>
          <cell r="P27">
            <v>2</v>
          </cell>
          <cell r="Q27">
            <v>2</v>
          </cell>
          <cell r="R27">
            <v>2</v>
          </cell>
          <cell r="S27">
            <v>2</v>
          </cell>
          <cell r="T27">
            <v>1</v>
          </cell>
          <cell r="U27">
            <v>1</v>
          </cell>
          <cell r="V27">
            <v>1</v>
          </cell>
        </row>
        <row r="28">
          <cell r="B28" t="str">
            <v>Operador de rolo liso</v>
          </cell>
          <cell r="C28">
            <v>2</v>
          </cell>
          <cell r="D28">
            <v>6</v>
          </cell>
          <cell r="E28">
            <v>8</v>
          </cell>
          <cell r="P28">
            <v>4</v>
          </cell>
          <cell r="Q28">
            <v>8</v>
          </cell>
          <cell r="R28">
            <v>8</v>
          </cell>
          <cell r="S28">
            <v>8</v>
          </cell>
          <cell r="T28">
            <v>8</v>
          </cell>
          <cell r="U28">
            <v>4</v>
          </cell>
          <cell r="V28">
            <v>2</v>
          </cell>
        </row>
        <row r="29">
          <cell r="B29" t="str">
            <v>Motorista de caminhhão espagidor</v>
          </cell>
          <cell r="C29">
            <v>2</v>
          </cell>
          <cell r="D29">
            <v>4.857142857142857</v>
          </cell>
          <cell r="E29">
            <v>6</v>
          </cell>
          <cell r="P29">
            <v>4</v>
          </cell>
          <cell r="Q29">
            <v>6</v>
          </cell>
          <cell r="R29">
            <v>6</v>
          </cell>
          <cell r="S29">
            <v>6</v>
          </cell>
          <cell r="T29">
            <v>6</v>
          </cell>
          <cell r="U29">
            <v>4</v>
          </cell>
          <cell r="V29">
            <v>2</v>
          </cell>
        </row>
        <row r="30">
          <cell r="B30" t="str">
            <v>Operador de acabadeira</v>
          </cell>
          <cell r="C30">
            <v>2</v>
          </cell>
          <cell r="D30">
            <v>4.857142857142857</v>
          </cell>
          <cell r="E30">
            <v>6</v>
          </cell>
          <cell r="P30">
            <v>4</v>
          </cell>
          <cell r="Q30">
            <v>6</v>
          </cell>
          <cell r="R30">
            <v>6</v>
          </cell>
          <cell r="S30">
            <v>6</v>
          </cell>
          <cell r="T30">
            <v>6</v>
          </cell>
          <cell r="U30">
            <v>4</v>
          </cell>
          <cell r="V30">
            <v>2</v>
          </cell>
        </row>
        <row r="31">
          <cell r="B31" t="str">
            <v>Operador de motosserra</v>
          </cell>
          <cell r="C31">
            <v>12</v>
          </cell>
          <cell r="D31">
            <v>12</v>
          </cell>
          <cell r="E31">
            <v>12</v>
          </cell>
          <cell r="I31">
            <v>12</v>
          </cell>
          <cell r="J31">
            <v>12</v>
          </cell>
          <cell r="K31">
            <v>12</v>
          </cell>
          <cell r="L31">
            <v>12</v>
          </cell>
          <cell r="M31">
            <v>12</v>
          </cell>
          <cell r="N31">
            <v>12</v>
          </cell>
          <cell r="O31">
            <v>12</v>
          </cell>
        </row>
        <row r="32">
          <cell r="B32" t="str">
            <v>Equipe de topografia</v>
          </cell>
          <cell r="C32">
            <v>1</v>
          </cell>
          <cell r="D32">
            <v>3.1333333333333333</v>
          </cell>
          <cell r="E32">
            <v>4</v>
          </cell>
          <cell r="I32">
            <v>3</v>
          </cell>
          <cell r="J32">
            <v>3</v>
          </cell>
          <cell r="K32">
            <v>4</v>
          </cell>
          <cell r="L32">
            <v>4</v>
          </cell>
          <cell r="M32">
            <v>4</v>
          </cell>
          <cell r="N32">
            <v>4</v>
          </cell>
          <cell r="O32">
            <v>4</v>
          </cell>
          <cell r="P32">
            <v>4</v>
          </cell>
          <cell r="Q32">
            <v>4</v>
          </cell>
          <cell r="R32">
            <v>4</v>
          </cell>
          <cell r="S32">
            <v>3</v>
          </cell>
          <cell r="T32">
            <v>3</v>
          </cell>
          <cell r="U32">
            <v>1</v>
          </cell>
          <cell r="V32">
            <v>1</v>
          </cell>
          <cell r="W32">
            <v>1</v>
          </cell>
        </row>
        <row r="33">
          <cell r="B33" t="str">
            <v>Op. Caminhão de pintura</v>
          </cell>
          <cell r="C33">
            <v>2</v>
          </cell>
          <cell r="D33">
            <v>2</v>
          </cell>
          <cell r="E33">
            <v>2</v>
          </cell>
          <cell r="U33">
            <v>2</v>
          </cell>
          <cell r="V33">
            <v>2</v>
          </cell>
          <cell r="W33">
            <v>2</v>
          </cell>
        </row>
        <row r="34">
          <cell r="B34" t="str">
            <v>Op. De perfuratriz</v>
          </cell>
          <cell r="C34">
            <v>1</v>
          </cell>
          <cell r="D34">
            <v>1</v>
          </cell>
          <cell r="E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  <cell r="S34">
            <v>1</v>
          </cell>
        </row>
        <row r="35">
          <cell r="B35" t="str">
            <v>Demais Funções</v>
          </cell>
          <cell r="C35">
            <v>20</v>
          </cell>
          <cell r="D35">
            <v>53.86666666666667</v>
          </cell>
          <cell r="E35">
            <v>80</v>
          </cell>
          <cell r="I35">
            <v>20</v>
          </cell>
          <cell r="J35">
            <v>30</v>
          </cell>
          <cell r="K35">
            <v>50</v>
          </cell>
          <cell r="L35">
            <v>50</v>
          </cell>
          <cell r="M35">
            <v>68</v>
          </cell>
          <cell r="N35">
            <v>80</v>
          </cell>
          <cell r="O35">
            <v>80</v>
          </cell>
          <cell r="P35">
            <v>80</v>
          </cell>
          <cell r="Q35">
            <v>80</v>
          </cell>
          <cell r="R35">
            <v>60</v>
          </cell>
          <cell r="S35">
            <v>50</v>
          </cell>
          <cell r="T35">
            <v>50</v>
          </cell>
          <cell r="U35">
            <v>50</v>
          </cell>
          <cell r="V35">
            <v>40</v>
          </cell>
          <cell r="W35">
            <v>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Histograma_Equip"/>
      <sheetName val="Gráfico_Equip"/>
      <sheetName val="Histograma_MOD"/>
      <sheetName val="Gráfico_MOD"/>
      <sheetName val="Histograma_MOI"/>
      <sheetName val="Gráfico_MOI"/>
    </sheetNames>
    <sheetDataSet>
      <sheetData sheetId="0">
        <row r="7">
          <cell r="B7" t="str">
            <v>Escavadeira CAT 320 ou Equivalente</v>
          </cell>
          <cell r="C7" t="str">
            <v>Prev.</v>
          </cell>
          <cell r="D7">
            <v>1</v>
          </cell>
          <cell r="E7">
            <v>3.6666666666666665</v>
          </cell>
          <cell r="F7">
            <v>5</v>
          </cell>
          <cell r="G7">
            <v>3</v>
          </cell>
          <cell r="H7">
            <v>3</v>
          </cell>
          <cell r="I7">
            <v>2</v>
          </cell>
          <cell r="J7">
            <v>2</v>
          </cell>
          <cell r="K7">
            <v>3</v>
          </cell>
          <cell r="L7">
            <v>4</v>
          </cell>
          <cell r="M7">
            <v>5</v>
          </cell>
          <cell r="N7">
            <v>5</v>
          </cell>
          <cell r="O7">
            <v>5</v>
          </cell>
          <cell r="P7">
            <v>5</v>
          </cell>
          <cell r="Q7">
            <v>5</v>
          </cell>
          <cell r="R7">
            <v>5</v>
          </cell>
          <cell r="S7">
            <v>5</v>
          </cell>
          <cell r="T7">
            <v>2</v>
          </cell>
          <cell r="U7">
            <v>1</v>
          </cell>
        </row>
        <row r="8">
          <cell r="C8" t="str">
            <v>Real.</v>
          </cell>
          <cell r="D8">
            <v>2</v>
          </cell>
          <cell r="E8">
            <v>2.6666666666666665</v>
          </cell>
          <cell r="F8">
            <v>3</v>
          </cell>
          <cell r="G8">
            <v>3</v>
          </cell>
          <cell r="H8">
            <v>3</v>
          </cell>
          <cell r="I8">
            <v>2</v>
          </cell>
        </row>
        <row r="9">
          <cell r="C9" t="str">
            <v>Proj.</v>
          </cell>
          <cell r="D9">
            <v>1</v>
          </cell>
          <cell r="E9">
            <v>3.6666666666666665</v>
          </cell>
          <cell r="F9">
            <v>5</v>
          </cell>
          <cell r="G9">
            <v>3</v>
          </cell>
          <cell r="H9">
            <v>3</v>
          </cell>
          <cell r="I9">
            <v>2</v>
          </cell>
          <cell r="J9">
            <v>2</v>
          </cell>
          <cell r="K9">
            <v>3</v>
          </cell>
          <cell r="L9">
            <v>4</v>
          </cell>
          <cell r="M9">
            <v>5</v>
          </cell>
          <cell r="N9">
            <v>5</v>
          </cell>
          <cell r="O9">
            <v>5</v>
          </cell>
          <cell r="P9">
            <v>5</v>
          </cell>
          <cell r="Q9">
            <v>5</v>
          </cell>
          <cell r="R9">
            <v>5</v>
          </cell>
          <cell r="S9">
            <v>5</v>
          </cell>
          <cell r="T9">
            <v>2</v>
          </cell>
          <cell r="U9">
            <v>1</v>
          </cell>
        </row>
        <row r="10">
          <cell r="B10" t="str">
            <v>Trator de esteira</v>
          </cell>
          <cell r="C10" t="str">
            <v>Prev.</v>
          </cell>
          <cell r="D10">
            <v>1</v>
          </cell>
          <cell r="E10">
            <v>2.2666666666666666</v>
          </cell>
          <cell r="F10">
            <v>3</v>
          </cell>
          <cell r="G10">
            <v>2</v>
          </cell>
          <cell r="H10">
            <v>2</v>
          </cell>
          <cell r="I10">
            <v>1</v>
          </cell>
          <cell r="J10">
            <v>1</v>
          </cell>
          <cell r="K10">
            <v>2</v>
          </cell>
          <cell r="L10">
            <v>2</v>
          </cell>
          <cell r="M10">
            <v>3</v>
          </cell>
          <cell r="N10">
            <v>3</v>
          </cell>
          <cell r="O10">
            <v>3</v>
          </cell>
          <cell r="P10">
            <v>3</v>
          </cell>
          <cell r="Q10">
            <v>3</v>
          </cell>
          <cell r="R10">
            <v>3</v>
          </cell>
          <cell r="S10">
            <v>3</v>
          </cell>
          <cell r="T10">
            <v>2</v>
          </cell>
          <cell r="U10">
            <v>1</v>
          </cell>
        </row>
        <row r="11">
          <cell r="C11" t="str">
            <v>Real.</v>
          </cell>
          <cell r="D11">
            <v>1</v>
          </cell>
          <cell r="E11">
            <v>1.6666666666666667</v>
          </cell>
          <cell r="F11">
            <v>2</v>
          </cell>
          <cell r="G11">
            <v>2</v>
          </cell>
          <cell r="H11">
            <v>2</v>
          </cell>
          <cell r="I11">
            <v>1</v>
          </cell>
        </row>
        <row r="12">
          <cell r="C12" t="str">
            <v>Proj.</v>
          </cell>
          <cell r="D12">
            <v>1</v>
          </cell>
          <cell r="E12">
            <v>2.2666666666666666</v>
          </cell>
          <cell r="F12">
            <v>3</v>
          </cell>
          <cell r="G12">
            <v>2</v>
          </cell>
          <cell r="H12">
            <v>2</v>
          </cell>
          <cell r="I12">
            <v>1</v>
          </cell>
          <cell r="J12">
            <v>1</v>
          </cell>
          <cell r="K12">
            <v>2</v>
          </cell>
          <cell r="L12">
            <v>2</v>
          </cell>
          <cell r="M12">
            <v>3</v>
          </cell>
          <cell r="N12">
            <v>3</v>
          </cell>
          <cell r="O12">
            <v>3</v>
          </cell>
          <cell r="P12">
            <v>3</v>
          </cell>
          <cell r="Q12">
            <v>3</v>
          </cell>
          <cell r="R12">
            <v>3</v>
          </cell>
          <cell r="S12">
            <v>3</v>
          </cell>
          <cell r="T12">
            <v>2</v>
          </cell>
          <cell r="U12">
            <v>1</v>
          </cell>
        </row>
        <row r="13">
          <cell r="B13" t="str">
            <v>Motoniveladora</v>
          </cell>
          <cell r="C13" t="str">
            <v>Prev.</v>
          </cell>
          <cell r="D13">
            <v>1</v>
          </cell>
          <cell r="E13">
            <v>2.4</v>
          </cell>
          <cell r="F13">
            <v>3</v>
          </cell>
          <cell r="G13">
            <v>2</v>
          </cell>
          <cell r="H13">
            <v>2</v>
          </cell>
          <cell r="I13">
            <v>2</v>
          </cell>
          <cell r="J13">
            <v>2</v>
          </cell>
          <cell r="K13">
            <v>2</v>
          </cell>
          <cell r="L13">
            <v>2</v>
          </cell>
          <cell r="M13">
            <v>3</v>
          </cell>
          <cell r="N13">
            <v>3</v>
          </cell>
          <cell r="O13">
            <v>3</v>
          </cell>
          <cell r="P13">
            <v>3</v>
          </cell>
          <cell r="Q13">
            <v>3</v>
          </cell>
          <cell r="R13">
            <v>3</v>
          </cell>
          <cell r="S13">
            <v>3</v>
          </cell>
          <cell r="T13">
            <v>2</v>
          </cell>
          <cell r="U13">
            <v>1</v>
          </cell>
        </row>
        <row r="14">
          <cell r="C14" t="str">
            <v>Real.</v>
          </cell>
          <cell r="D14">
            <v>2</v>
          </cell>
          <cell r="E14">
            <v>2</v>
          </cell>
          <cell r="F14">
            <v>2</v>
          </cell>
          <cell r="G14">
            <v>2</v>
          </cell>
          <cell r="H14">
            <v>2</v>
          </cell>
          <cell r="I14">
            <v>2</v>
          </cell>
        </row>
        <row r="15">
          <cell r="C15" t="str">
            <v>Proj.</v>
          </cell>
          <cell r="D15">
            <v>1</v>
          </cell>
          <cell r="E15">
            <v>2.4</v>
          </cell>
          <cell r="F15">
            <v>3</v>
          </cell>
          <cell r="G15">
            <v>2</v>
          </cell>
          <cell r="H15">
            <v>2</v>
          </cell>
          <cell r="I15">
            <v>2</v>
          </cell>
          <cell r="J15">
            <v>2</v>
          </cell>
          <cell r="K15">
            <v>2</v>
          </cell>
          <cell r="L15">
            <v>2</v>
          </cell>
          <cell r="M15">
            <v>3</v>
          </cell>
          <cell r="N15">
            <v>3</v>
          </cell>
          <cell r="O15">
            <v>3</v>
          </cell>
          <cell r="P15">
            <v>3</v>
          </cell>
          <cell r="Q15">
            <v>3</v>
          </cell>
          <cell r="R15">
            <v>3</v>
          </cell>
          <cell r="S15">
            <v>3</v>
          </cell>
          <cell r="T15">
            <v>2</v>
          </cell>
          <cell r="U15">
            <v>1</v>
          </cell>
        </row>
        <row r="16">
          <cell r="B16" t="str">
            <v>Caminhão Basculante</v>
          </cell>
          <cell r="C16" t="str">
            <v>Prev.</v>
          </cell>
          <cell r="D16">
            <v>5</v>
          </cell>
          <cell r="E16">
            <v>19.6</v>
          </cell>
          <cell r="F16">
            <v>29</v>
          </cell>
          <cell r="G16">
            <v>7</v>
          </cell>
          <cell r="H16">
            <v>7</v>
          </cell>
          <cell r="I16">
            <v>5</v>
          </cell>
          <cell r="J16">
            <v>5</v>
          </cell>
          <cell r="K16">
            <v>15</v>
          </cell>
          <cell r="L16">
            <v>19</v>
          </cell>
          <cell r="M16">
            <v>24</v>
          </cell>
          <cell r="N16">
            <v>29</v>
          </cell>
          <cell r="O16">
            <v>29</v>
          </cell>
          <cell r="P16">
            <v>29</v>
          </cell>
          <cell r="Q16">
            <v>29</v>
          </cell>
          <cell r="R16">
            <v>29</v>
          </cell>
          <cell r="S16">
            <v>29</v>
          </cell>
          <cell r="T16">
            <v>26</v>
          </cell>
          <cell r="U16">
            <v>12</v>
          </cell>
        </row>
        <row r="17">
          <cell r="C17" t="str">
            <v>Real.</v>
          </cell>
          <cell r="D17">
            <v>2</v>
          </cell>
          <cell r="E17">
            <v>4</v>
          </cell>
          <cell r="F17">
            <v>5</v>
          </cell>
          <cell r="G17">
            <v>2</v>
          </cell>
          <cell r="H17">
            <v>5</v>
          </cell>
          <cell r="I17">
            <v>5</v>
          </cell>
        </row>
        <row r="18">
          <cell r="C18" t="str">
            <v>Proj.</v>
          </cell>
          <cell r="D18">
            <v>2</v>
          </cell>
          <cell r="E18">
            <v>19.133333333333333</v>
          </cell>
          <cell r="F18">
            <v>29</v>
          </cell>
          <cell r="G18">
            <v>2</v>
          </cell>
          <cell r="H18">
            <v>5</v>
          </cell>
          <cell r="I18">
            <v>5</v>
          </cell>
          <cell r="J18">
            <v>5</v>
          </cell>
          <cell r="K18">
            <v>15</v>
          </cell>
          <cell r="L18">
            <v>19</v>
          </cell>
          <cell r="M18">
            <v>24</v>
          </cell>
          <cell r="N18">
            <v>29</v>
          </cell>
          <cell r="O18">
            <v>29</v>
          </cell>
          <cell r="P18">
            <v>29</v>
          </cell>
          <cell r="Q18">
            <v>29</v>
          </cell>
          <cell r="R18">
            <v>29</v>
          </cell>
          <cell r="S18">
            <v>29</v>
          </cell>
          <cell r="T18">
            <v>26</v>
          </cell>
          <cell r="U18">
            <v>12</v>
          </cell>
        </row>
        <row r="19">
          <cell r="B19" t="str">
            <v>Rolo Compactador</v>
          </cell>
          <cell r="C19" t="str">
            <v>Prev.</v>
          </cell>
          <cell r="D19">
            <v>1</v>
          </cell>
          <cell r="E19">
            <v>1</v>
          </cell>
          <cell r="F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  <cell r="Q19">
            <v>1</v>
          </cell>
          <cell r="R19">
            <v>1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</row>
        <row r="20">
          <cell r="C20" t="str">
            <v>Real.</v>
          </cell>
          <cell r="D20">
            <v>0</v>
          </cell>
          <cell r="E20" t="e">
            <v>#DIV/0!</v>
          </cell>
          <cell r="F20">
            <v>0</v>
          </cell>
        </row>
        <row r="21">
          <cell r="C21" t="str">
            <v>Proj.</v>
          </cell>
          <cell r="D21">
            <v>1</v>
          </cell>
          <cell r="E21">
            <v>1</v>
          </cell>
          <cell r="F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  <cell r="Q21">
            <v>1</v>
          </cell>
          <cell r="R21">
            <v>1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</row>
        <row r="22">
          <cell r="B22" t="str">
            <v>Trator Agricola</v>
          </cell>
          <cell r="C22" t="str">
            <v>Prev.</v>
          </cell>
          <cell r="D22">
            <v>1</v>
          </cell>
          <cell r="E22">
            <v>2.6363636363636362</v>
          </cell>
          <cell r="F22">
            <v>3</v>
          </cell>
          <cell r="P22">
            <v>2</v>
          </cell>
          <cell r="Q22">
            <v>3</v>
          </cell>
          <cell r="R22">
            <v>3</v>
          </cell>
          <cell r="S22">
            <v>3</v>
          </cell>
          <cell r="T22">
            <v>3</v>
          </cell>
          <cell r="U22">
            <v>3</v>
          </cell>
          <cell r="V22">
            <v>3</v>
          </cell>
          <cell r="W22">
            <v>3</v>
          </cell>
          <cell r="X22">
            <v>3</v>
          </cell>
          <cell r="Y22">
            <v>2</v>
          </cell>
          <cell r="Z22">
            <v>1</v>
          </cell>
        </row>
        <row r="23">
          <cell r="C23" t="str">
            <v>Real.</v>
          </cell>
          <cell r="D23">
            <v>0</v>
          </cell>
          <cell r="E23" t="e">
            <v>#DIV/0!</v>
          </cell>
          <cell r="F23">
            <v>0</v>
          </cell>
        </row>
        <row r="24">
          <cell r="C24" t="str">
            <v>Proj.</v>
          </cell>
          <cell r="D24">
            <v>1</v>
          </cell>
          <cell r="E24">
            <v>2.6363636363636362</v>
          </cell>
          <cell r="F24">
            <v>3</v>
          </cell>
          <cell r="P24">
            <v>2</v>
          </cell>
          <cell r="Q24">
            <v>3</v>
          </cell>
          <cell r="R24">
            <v>3</v>
          </cell>
          <cell r="S24">
            <v>3</v>
          </cell>
          <cell r="T24">
            <v>3</v>
          </cell>
          <cell r="U24">
            <v>3</v>
          </cell>
          <cell r="V24">
            <v>3</v>
          </cell>
          <cell r="W24">
            <v>3</v>
          </cell>
          <cell r="X24">
            <v>3</v>
          </cell>
          <cell r="Y24">
            <v>2</v>
          </cell>
          <cell r="Z24">
            <v>1</v>
          </cell>
        </row>
        <row r="25">
          <cell r="C25" t="str">
            <v>Prev.</v>
          </cell>
          <cell r="D25">
            <v>0</v>
          </cell>
          <cell r="E25" t="e">
            <v>#DIV/0!</v>
          </cell>
          <cell r="F25">
            <v>0</v>
          </cell>
        </row>
        <row r="26">
          <cell r="C26" t="str">
            <v>Real.</v>
          </cell>
          <cell r="D26">
            <v>0</v>
          </cell>
          <cell r="E26" t="e">
            <v>#DIV/0!</v>
          </cell>
          <cell r="F26">
            <v>0</v>
          </cell>
        </row>
        <row r="27">
          <cell r="C27" t="str">
            <v>Proj.</v>
          </cell>
          <cell r="D27">
            <v>0</v>
          </cell>
          <cell r="E27" t="e">
            <v>#DIV/0!</v>
          </cell>
          <cell r="F27">
            <v>0</v>
          </cell>
        </row>
        <row r="28">
          <cell r="C28" t="str">
            <v>Prev.</v>
          </cell>
          <cell r="D28">
            <v>0</v>
          </cell>
          <cell r="E28" t="e">
            <v>#DIV/0!</v>
          </cell>
          <cell r="F28">
            <v>0</v>
          </cell>
        </row>
        <row r="29">
          <cell r="C29" t="str">
            <v>Real.</v>
          </cell>
          <cell r="D29">
            <v>0</v>
          </cell>
          <cell r="E29" t="e">
            <v>#DIV/0!</v>
          </cell>
          <cell r="F29">
            <v>0</v>
          </cell>
        </row>
        <row r="30">
          <cell r="C30" t="str">
            <v>Proj.</v>
          </cell>
          <cell r="D30">
            <v>0</v>
          </cell>
          <cell r="E30" t="e">
            <v>#DIV/0!</v>
          </cell>
          <cell r="F30">
            <v>0</v>
          </cell>
        </row>
        <row r="31">
          <cell r="C31" t="str">
            <v>Prev.</v>
          </cell>
          <cell r="D31">
            <v>0</v>
          </cell>
          <cell r="E31" t="e">
            <v>#DIV/0!</v>
          </cell>
          <cell r="F31">
            <v>0</v>
          </cell>
        </row>
        <row r="32">
          <cell r="C32" t="str">
            <v>Real.</v>
          </cell>
          <cell r="D32">
            <v>0</v>
          </cell>
          <cell r="E32" t="e">
            <v>#DIV/0!</v>
          </cell>
          <cell r="F32">
            <v>0</v>
          </cell>
        </row>
        <row r="33">
          <cell r="C33" t="str">
            <v>Proj.</v>
          </cell>
          <cell r="D33">
            <v>0</v>
          </cell>
          <cell r="E33" t="e">
            <v>#DIV/0!</v>
          </cell>
          <cell r="F33">
            <v>0</v>
          </cell>
        </row>
        <row r="34">
          <cell r="C34" t="str">
            <v>Prev.</v>
          </cell>
          <cell r="D34">
            <v>0</v>
          </cell>
          <cell r="E34" t="e">
            <v>#DIV/0!</v>
          </cell>
          <cell r="F34">
            <v>0</v>
          </cell>
        </row>
        <row r="35">
          <cell r="C35" t="str">
            <v>Real.</v>
          </cell>
          <cell r="D35">
            <v>0</v>
          </cell>
          <cell r="E35" t="e">
            <v>#DIV/0!</v>
          </cell>
          <cell r="F35">
            <v>0</v>
          </cell>
        </row>
        <row r="36">
          <cell r="C36" t="str">
            <v>Proj.</v>
          </cell>
          <cell r="D36">
            <v>0</v>
          </cell>
          <cell r="E36" t="e">
            <v>#DIV/0!</v>
          </cell>
          <cell r="F36">
            <v>0</v>
          </cell>
        </row>
        <row r="37">
          <cell r="C37" t="str">
            <v>Prev.</v>
          </cell>
          <cell r="D37">
            <v>0</v>
          </cell>
          <cell r="E37" t="e">
            <v>#DIV/0!</v>
          </cell>
          <cell r="F37">
            <v>0</v>
          </cell>
        </row>
        <row r="38">
          <cell r="C38" t="str">
            <v>Real.</v>
          </cell>
          <cell r="D38">
            <v>0</v>
          </cell>
          <cell r="E38" t="e">
            <v>#DIV/0!</v>
          </cell>
          <cell r="F38">
            <v>0</v>
          </cell>
        </row>
        <row r="39">
          <cell r="C39" t="str">
            <v>Proj.</v>
          </cell>
          <cell r="D39">
            <v>0</v>
          </cell>
          <cell r="E39" t="e">
            <v>#DIV/0!</v>
          </cell>
          <cell r="F39">
            <v>0</v>
          </cell>
        </row>
        <row r="40">
          <cell r="C40" t="str">
            <v>Prev.</v>
          </cell>
          <cell r="D40">
            <v>0</v>
          </cell>
          <cell r="E40" t="e">
            <v>#DIV/0!</v>
          </cell>
          <cell r="F40">
            <v>0</v>
          </cell>
        </row>
        <row r="41">
          <cell r="C41" t="str">
            <v>Real.</v>
          </cell>
          <cell r="D41">
            <v>0</v>
          </cell>
          <cell r="E41" t="e">
            <v>#DIV/0!</v>
          </cell>
          <cell r="F41">
            <v>0</v>
          </cell>
        </row>
        <row r="42">
          <cell r="C42" t="str">
            <v>Proj.</v>
          </cell>
          <cell r="D42">
            <v>0</v>
          </cell>
          <cell r="E42" t="e">
            <v>#DIV/0!</v>
          </cell>
          <cell r="F42">
            <v>0</v>
          </cell>
        </row>
        <row r="43">
          <cell r="C43" t="str">
            <v>Prev.</v>
          </cell>
          <cell r="D43">
            <v>0</v>
          </cell>
          <cell r="E43" t="e">
            <v>#DIV/0!</v>
          </cell>
          <cell r="F43">
            <v>0</v>
          </cell>
        </row>
        <row r="44">
          <cell r="C44" t="str">
            <v>Real.</v>
          </cell>
          <cell r="D44">
            <v>0</v>
          </cell>
          <cell r="E44" t="e">
            <v>#DIV/0!</v>
          </cell>
          <cell r="F44">
            <v>0</v>
          </cell>
        </row>
        <row r="45">
          <cell r="C45" t="str">
            <v>Proj.</v>
          </cell>
          <cell r="D45">
            <v>0</v>
          </cell>
          <cell r="E45" t="e">
            <v>#DIV/0!</v>
          </cell>
          <cell r="F45">
            <v>0</v>
          </cell>
        </row>
        <row r="46">
          <cell r="C46" t="str">
            <v>Prev.</v>
          </cell>
          <cell r="D46">
            <v>0</v>
          </cell>
          <cell r="E46" t="e">
            <v>#DIV/0!</v>
          </cell>
          <cell r="F46">
            <v>0</v>
          </cell>
        </row>
        <row r="47">
          <cell r="C47" t="str">
            <v>Real.</v>
          </cell>
          <cell r="D47">
            <v>0</v>
          </cell>
          <cell r="E47" t="e">
            <v>#DIV/0!</v>
          </cell>
          <cell r="F47">
            <v>0</v>
          </cell>
        </row>
        <row r="48">
          <cell r="C48" t="str">
            <v>Proj.</v>
          </cell>
          <cell r="D48">
            <v>0</v>
          </cell>
          <cell r="E48" t="e">
            <v>#DIV/0!</v>
          </cell>
          <cell r="F48">
            <v>0</v>
          </cell>
        </row>
        <row r="49">
          <cell r="C49" t="str">
            <v>Prev.</v>
          </cell>
          <cell r="D49">
            <v>0</v>
          </cell>
          <cell r="E49" t="e">
            <v>#DIV/0!</v>
          </cell>
          <cell r="F49">
            <v>0</v>
          </cell>
        </row>
        <row r="50">
          <cell r="C50" t="str">
            <v>Real.</v>
          </cell>
          <cell r="D50">
            <v>0</v>
          </cell>
          <cell r="E50" t="e">
            <v>#DIV/0!</v>
          </cell>
          <cell r="F50">
            <v>0</v>
          </cell>
        </row>
        <row r="51">
          <cell r="C51" t="str">
            <v>Proj.</v>
          </cell>
          <cell r="D51">
            <v>0</v>
          </cell>
          <cell r="E51" t="e">
            <v>#DIV/0!</v>
          </cell>
          <cell r="F51">
            <v>0</v>
          </cell>
        </row>
        <row r="52">
          <cell r="C52" t="str">
            <v>Prev.</v>
          </cell>
          <cell r="D52">
            <v>0</v>
          </cell>
          <cell r="E52" t="e">
            <v>#DIV/0!</v>
          </cell>
          <cell r="F52">
            <v>0</v>
          </cell>
        </row>
        <row r="53">
          <cell r="C53" t="str">
            <v>Real.</v>
          </cell>
          <cell r="D53">
            <v>0</v>
          </cell>
          <cell r="E53" t="e">
            <v>#DIV/0!</v>
          </cell>
          <cell r="F53">
            <v>0</v>
          </cell>
        </row>
        <row r="54">
          <cell r="C54" t="str">
            <v>Proj.</v>
          </cell>
          <cell r="D54">
            <v>0</v>
          </cell>
          <cell r="E54" t="e">
            <v>#DIV/0!</v>
          </cell>
          <cell r="F54">
            <v>0</v>
          </cell>
        </row>
        <row r="55">
          <cell r="C55" t="str">
            <v>Prev.</v>
          </cell>
          <cell r="D55">
            <v>0</v>
          </cell>
          <cell r="E55" t="e">
            <v>#DIV/0!</v>
          </cell>
          <cell r="F55">
            <v>0</v>
          </cell>
        </row>
        <row r="56">
          <cell r="C56" t="str">
            <v>Real.</v>
          </cell>
          <cell r="D56">
            <v>0</v>
          </cell>
          <cell r="E56" t="e">
            <v>#DIV/0!</v>
          </cell>
          <cell r="F5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Histograma_Equip"/>
      <sheetName val="Gráfico_Equip"/>
      <sheetName val="Histograma_MOD"/>
      <sheetName val="Gráfico_MOD"/>
      <sheetName val="Histograma_MOI"/>
      <sheetName val="Gráfico_MOI"/>
    </sheetNames>
    <sheetDataSet>
      <sheetData sheetId="0">
        <row r="7">
          <cell r="B7" t="str">
            <v>Escavadeira CAT 320 ou Equivalente</v>
          </cell>
          <cell r="C7" t="str">
            <v>Prev.</v>
          </cell>
          <cell r="D7">
            <v>1</v>
          </cell>
          <cell r="E7">
            <v>3.6666666666666665</v>
          </cell>
          <cell r="F7">
            <v>5</v>
          </cell>
          <cell r="G7">
            <v>3</v>
          </cell>
          <cell r="H7">
            <v>3</v>
          </cell>
          <cell r="I7">
            <v>2</v>
          </cell>
          <cell r="J7">
            <v>2</v>
          </cell>
          <cell r="K7">
            <v>3</v>
          </cell>
          <cell r="L7">
            <v>4</v>
          </cell>
          <cell r="M7">
            <v>5</v>
          </cell>
          <cell r="N7">
            <v>5</v>
          </cell>
          <cell r="O7">
            <v>5</v>
          </cell>
          <cell r="P7">
            <v>5</v>
          </cell>
          <cell r="Q7">
            <v>5</v>
          </cell>
          <cell r="R7">
            <v>5</v>
          </cell>
          <cell r="S7">
            <v>5</v>
          </cell>
          <cell r="T7">
            <v>2</v>
          </cell>
          <cell r="U7">
            <v>1</v>
          </cell>
        </row>
        <row r="8">
          <cell r="C8" t="str">
            <v>Real.</v>
          </cell>
          <cell r="D8">
            <v>2</v>
          </cell>
          <cell r="E8">
            <v>2.6666666666666665</v>
          </cell>
          <cell r="F8">
            <v>3</v>
          </cell>
          <cell r="G8">
            <v>3</v>
          </cell>
          <cell r="H8">
            <v>3</v>
          </cell>
          <cell r="I8">
            <v>2</v>
          </cell>
        </row>
        <row r="9">
          <cell r="C9" t="str">
            <v>Proj.</v>
          </cell>
          <cell r="D9">
            <v>1</v>
          </cell>
          <cell r="E9">
            <v>3.6666666666666665</v>
          </cell>
          <cell r="F9">
            <v>5</v>
          </cell>
          <cell r="G9">
            <v>3</v>
          </cell>
          <cell r="H9">
            <v>3</v>
          </cell>
          <cell r="I9">
            <v>2</v>
          </cell>
          <cell r="J9">
            <v>2</v>
          </cell>
          <cell r="K9">
            <v>3</v>
          </cell>
          <cell r="L9">
            <v>4</v>
          </cell>
          <cell r="M9">
            <v>5</v>
          </cell>
          <cell r="N9">
            <v>5</v>
          </cell>
          <cell r="O9">
            <v>5</v>
          </cell>
          <cell r="P9">
            <v>5</v>
          </cell>
          <cell r="Q9">
            <v>5</v>
          </cell>
          <cell r="R9">
            <v>5</v>
          </cell>
          <cell r="S9">
            <v>5</v>
          </cell>
          <cell r="T9">
            <v>2</v>
          </cell>
          <cell r="U9">
            <v>1</v>
          </cell>
        </row>
        <row r="10">
          <cell r="B10" t="str">
            <v>Trator de esteira</v>
          </cell>
          <cell r="C10" t="str">
            <v>Prev.</v>
          </cell>
          <cell r="D10">
            <v>1</v>
          </cell>
          <cell r="E10">
            <v>2.2666666666666666</v>
          </cell>
          <cell r="F10">
            <v>3</v>
          </cell>
          <cell r="G10">
            <v>2</v>
          </cell>
          <cell r="H10">
            <v>2</v>
          </cell>
          <cell r="I10">
            <v>1</v>
          </cell>
          <cell r="J10">
            <v>1</v>
          </cell>
          <cell r="K10">
            <v>2</v>
          </cell>
          <cell r="L10">
            <v>2</v>
          </cell>
          <cell r="M10">
            <v>3</v>
          </cell>
          <cell r="N10">
            <v>3</v>
          </cell>
          <cell r="O10">
            <v>3</v>
          </cell>
          <cell r="P10">
            <v>3</v>
          </cell>
          <cell r="Q10">
            <v>3</v>
          </cell>
          <cell r="R10">
            <v>3</v>
          </cell>
          <cell r="S10">
            <v>3</v>
          </cell>
          <cell r="T10">
            <v>2</v>
          </cell>
          <cell r="U10">
            <v>1</v>
          </cell>
        </row>
        <row r="11">
          <cell r="C11" t="str">
            <v>Real.</v>
          </cell>
          <cell r="D11">
            <v>1</v>
          </cell>
          <cell r="E11">
            <v>1.6666666666666667</v>
          </cell>
          <cell r="F11">
            <v>2</v>
          </cell>
          <cell r="G11">
            <v>2</v>
          </cell>
          <cell r="H11">
            <v>2</v>
          </cell>
          <cell r="I11">
            <v>1</v>
          </cell>
        </row>
        <row r="12">
          <cell r="C12" t="str">
            <v>Proj.</v>
          </cell>
          <cell r="D12">
            <v>1</v>
          </cell>
          <cell r="E12">
            <v>2.2666666666666666</v>
          </cell>
          <cell r="F12">
            <v>3</v>
          </cell>
          <cell r="G12">
            <v>2</v>
          </cell>
          <cell r="H12">
            <v>2</v>
          </cell>
          <cell r="I12">
            <v>1</v>
          </cell>
          <cell r="J12">
            <v>1</v>
          </cell>
          <cell r="K12">
            <v>2</v>
          </cell>
          <cell r="L12">
            <v>2</v>
          </cell>
          <cell r="M12">
            <v>3</v>
          </cell>
          <cell r="N12">
            <v>3</v>
          </cell>
          <cell r="O12">
            <v>3</v>
          </cell>
          <cell r="P12">
            <v>3</v>
          </cell>
          <cell r="Q12">
            <v>3</v>
          </cell>
          <cell r="R12">
            <v>3</v>
          </cell>
          <cell r="S12">
            <v>3</v>
          </cell>
          <cell r="T12">
            <v>2</v>
          </cell>
          <cell r="U12">
            <v>1</v>
          </cell>
        </row>
        <row r="13">
          <cell r="B13" t="str">
            <v>Motoniveladora</v>
          </cell>
          <cell r="C13" t="str">
            <v>Prev.</v>
          </cell>
          <cell r="D13">
            <v>1</v>
          </cell>
          <cell r="E13">
            <v>2.4</v>
          </cell>
          <cell r="F13">
            <v>3</v>
          </cell>
          <cell r="G13">
            <v>2</v>
          </cell>
          <cell r="H13">
            <v>2</v>
          </cell>
          <cell r="I13">
            <v>2</v>
          </cell>
          <cell r="J13">
            <v>2</v>
          </cell>
          <cell r="K13">
            <v>2</v>
          </cell>
          <cell r="L13">
            <v>2</v>
          </cell>
          <cell r="M13">
            <v>3</v>
          </cell>
          <cell r="N13">
            <v>3</v>
          </cell>
          <cell r="O13">
            <v>3</v>
          </cell>
          <cell r="P13">
            <v>3</v>
          </cell>
          <cell r="Q13">
            <v>3</v>
          </cell>
          <cell r="R13">
            <v>3</v>
          </cell>
          <cell r="S13">
            <v>3</v>
          </cell>
          <cell r="T13">
            <v>2</v>
          </cell>
          <cell r="U13">
            <v>1</v>
          </cell>
        </row>
        <row r="14">
          <cell r="C14" t="str">
            <v>Real.</v>
          </cell>
          <cell r="D14">
            <v>2</v>
          </cell>
          <cell r="E14">
            <v>2</v>
          </cell>
          <cell r="F14">
            <v>2</v>
          </cell>
          <cell r="G14">
            <v>2</v>
          </cell>
          <cell r="H14">
            <v>2</v>
          </cell>
          <cell r="I14">
            <v>2</v>
          </cell>
        </row>
        <row r="15">
          <cell r="C15" t="str">
            <v>Proj.</v>
          </cell>
          <cell r="D15">
            <v>1</v>
          </cell>
          <cell r="E15">
            <v>2.4</v>
          </cell>
          <cell r="F15">
            <v>3</v>
          </cell>
          <cell r="G15">
            <v>2</v>
          </cell>
          <cell r="H15">
            <v>2</v>
          </cell>
          <cell r="I15">
            <v>2</v>
          </cell>
          <cell r="J15">
            <v>2</v>
          </cell>
          <cell r="K15">
            <v>2</v>
          </cell>
          <cell r="L15">
            <v>2</v>
          </cell>
          <cell r="M15">
            <v>3</v>
          </cell>
          <cell r="N15">
            <v>3</v>
          </cell>
          <cell r="O15">
            <v>3</v>
          </cell>
          <cell r="P15">
            <v>3</v>
          </cell>
          <cell r="Q15">
            <v>3</v>
          </cell>
          <cell r="R15">
            <v>3</v>
          </cell>
          <cell r="S15">
            <v>3</v>
          </cell>
          <cell r="T15">
            <v>2</v>
          </cell>
          <cell r="U15">
            <v>1</v>
          </cell>
        </row>
        <row r="16">
          <cell r="B16" t="str">
            <v>Caminhão Basculante</v>
          </cell>
          <cell r="C16" t="str">
            <v>Prev.</v>
          </cell>
          <cell r="D16">
            <v>5</v>
          </cell>
          <cell r="E16">
            <v>19.6</v>
          </cell>
          <cell r="F16">
            <v>29</v>
          </cell>
          <cell r="G16">
            <v>7</v>
          </cell>
          <cell r="H16">
            <v>7</v>
          </cell>
          <cell r="I16">
            <v>5</v>
          </cell>
          <cell r="J16">
            <v>5</v>
          </cell>
          <cell r="K16">
            <v>15</v>
          </cell>
          <cell r="L16">
            <v>19</v>
          </cell>
          <cell r="M16">
            <v>24</v>
          </cell>
          <cell r="N16">
            <v>29</v>
          </cell>
          <cell r="O16">
            <v>29</v>
          </cell>
          <cell r="P16">
            <v>29</v>
          </cell>
          <cell r="Q16">
            <v>29</v>
          </cell>
          <cell r="R16">
            <v>29</v>
          </cell>
          <cell r="S16">
            <v>29</v>
          </cell>
          <cell r="T16">
            <v>26</v>
          </cell>
          <cell r="U16">
            <v>12</v>
          </cell>
        </row>
        <row r="17">
          <cell r="C17" t="str">
            <v>Real.</v>
          </cell>
          <cell r="D17">
            <v>2</v>
          </cell>
          <cell r="E17">
            <v>4</v>
          </cell>
          <cell r="F17">
            <v>5</v>
          </cell>
          <cell r="G17">
            <v>2</v>
          </cell>
          <cell r="H17">
            <v>5</v>
          </cell>
          <cell r="I17">
            <v>5</v>
          </cell>
        </row>
        <row r="18">
          <cell r="C18" t="str">
            <v>Proj.</v>
          </cell>
          <cell r="D18">
            <v>2</v>
          </cell>
          <cell r="E18">
            <v>19.133333333333333</v>
          </cell>
          <cell r="F18">
            <v>29</v>
          </cell>
          <cell r="G18">
            <v>2</v>
          </cell>
          <cell r="H18">
            <v>5</v>
          </cell>
          <cell r="I18">
            <v>5</v>
          </cell>
          <cell r="J18">
            <v>5</v>
          </cell>
          <cell r="K18">
            <v>15</v>
          </cell>
          <cell r="L18">
            <v>19</v>
          </cell>
          <cell r="M18">
            <v>24</v>
          </cell>
          <cell r="N18">
            <v>29</v>
          </cell>
          <cell r="O18">
            <v>29</v>
          </cell>
          <cell r="P18">
            <v>29</v>
          </cell>
          <cell r="Q18">
            <v>29</v>
          </cell>
          <cell r="R18">
            <v>29</v>
          </cell>
          <cell r="S18">
            <v>29</v>
          </cell>
          <cell r="T18">
            <v>26</v>
          </cell>
          <cell r="U18">
            <v>12</v>
          </cell>
        </row>
        <row r="19">
          <cell r="B19" t="str">
            <v>Rolo Compactador</v>
          </cell>
          <cell r="C19" t="str">
            <v>Prev.</v>
          </cell>
          <cell r="D19">
            <v>1</v>
          </cell>
          <cell r="E19">
            <v>1</v>
          </cell>
          <cell r="F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  <cell r="Q19">
            <v>1</v>
          </cell>
          <cell r="R19">
            <v>1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</row>
        <row r="20">
          <cell r="C20" t="str">
            <v>Real.</v>
          </cell>
          <cell r="D20">
            <v>0</v>
          </cell>
          <cell r="E20" t="e">
            <v>#DIV/0!</v>
          </cell>
          <cell r="F20">
            <v>0</v>
          </cell>
        </row>
        <row r="21">
          <cell r="C21" t="str">
            <v>Proj.</v>
          </cell>
          <cell r="D21">
            <v>1</v>
          </cell>
          <cell r="E21">
            <v>1</v>
          </cell>
          <cell r="F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  <cell r="Q21">
            <v>1</v>
          </cell>
          <cell r="R21">
            <v>1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</row>
        <row r="22">
          <cell r="B22" t="str">
            <v>Trator Agricola</v>
          </cell>
          <cell r="C22" t="str">
            <v>Prev.</v>
          </cell>
          <cell r="D22">
            <v>1</v>
          </cell>
          <cell r="E22">
            <v>2.6363636363636362</v>
          </cell>
          <cell r="F22">
            <v>3</v>
          </cell>
          <cell r="P22">
            <v>2</v>
          </cell>
          <cell r="Q22">
            <v>3</v>
          </cell>
          <cell r="R22">
            <v>3</v>
          </cell>
          <cell r="S22">
            <v>3</v>
          </cell>
          <cell r="T22">
            <v>3</v>
          </cell>
          <cell r="U22">
            <v>3</v>
          </cell>
          <cell r="V22">
            <v>3</v>
          </cell>
          <cell r="W22">
            <v>3</v>
          </cell>
          <cell r="X22">
            <v>3</v>
          </cell>
          <cell r="Y22">
            <v>2</v>
          </cell>
          <cell r="Z22">
            <v>1</v>
          </cell>
        </row>
        <row r="23">
          <cell r="C23" t="str">
            <v>Real.</v>
          </cell>
          <cell r="D23">
            <v>0</v>
          </cell>
          <cell r="E23" t="e">
            <v>#DIV/0!</v>
          </cell>
          <cell r="F23">
            <v>0</v>
          </cell>
        </row>
        <row r="24">
          <cell r="C24" t="str">
            <v>Proj.</v>
          </cell>
          <cell r="D24">
            <v>1</v>
          </cell>
          <cell r="E24">
            <v>2.6363636363636362</v>
          </cell>
          <cell r="F24">
            <v>3</v>
          </cell>
          <cell r="P24">
            <v>2</v>
          </cell>
          <cell r="Q24">
            <v>3</v>
          </cell>
          <cell r="R24">
            <v>3</v>
          </cell>
          <cell r="S24">
            <v>3</v>
          </cell>
          <cell r="T24">
            <v>3</v>
          </cell>
          <cell r="U24">
            <v>3</v>
          </cell>
          <cell r="V24">
            <v>3</v>
          </cell>
          <cell r="W24">
            <v>3</v>
          </cell>
          <cell r="X24">
            <v>3</v>
          </cell>
          <cell r="Y24">
            <v>2</v>
          </cell>
          <cell r="Z24">
            <v>1</v>
          </cell>
        </row>
        <row r="25">
          <cell r="C25" t="str">
            <v>Prev.</v>
          </cell>
          <cell r="D25">
            <v>0</v>
          </cell>
          <cell r="E25" t="e">
            <v>#DIV/0!</v>
          </cell>
          <cell r="F25">
            <v>0</v>
          </cell>
        </row>
        <row r="26">
          <cell r="C26" t="str">
            <v>Real.</v>
          </cell>
          <cell r="D26">
            <v>0</v>
          </cell>
          <cell r="E26" t="e">
            <v>#DIV/0!</v>
          </cell>
          <cell r="F26">
            <v>0</v>
          </cell>
        </row>
        <row r="27">
          <cell r="C27" t="str">
            <v>Proj.</v>
          </cell>
          <cell r="D27">
            <v>0</v>
          </cell>
          <cell r="E27" t="e">
            <v>#DIV/0!</v>
          </cell>
          <cell r="F27">
            <v>0</v>
          </cell>
        </row>
        <row r="28">
          <cell r="C28" t="str">
            <v>Prev.</v>
          </cell>
          <cell r="D28">
            <v>0</v>
          </cell>
          <cell r="E28" t="e">
            <v>#DIV/0!</v>
          </cell>
          <cell r="F28">
            <v>0</v>
          </cell>
        </row>
        <row r="29">
          <cell r="C29" t="str">
            <v>Real.</v>
          </cell>
          <cell r="D29">
            <v>0</v>
          </cell>
          <cell r="E29" t="e">
            <v>#DIV/0!</v>
          </cell>
          <cell r="F29">
            <v>0</v>
          </cell>
        </row>
        <row r="30">
          <cell r="C30" t="str">
            <v>Proj.</v>
          </cell>
          <cell r="D30">
            <v>0</v>
          </cell>
          <cell r="E30" t="e">
            <v>#DIV/0!</v>
          </cell>
          <cell r="F30">
            <v>0</v>
          </cell>
        </row>
        <row r="31">
          <cell r="C31" t="str">
            <v>Prev.</v>
          </cell>
          <cell r="D31">
            <v>0</v>
          </cell>
          <cell r="E31" t="e">
            <v>#DIV/0!</v>
          </cell>
          <cell r="F31">
            <v>0</v>
          </cell>
        </row>
        <row r="32">
          <cell r="C32" t="str">
            <v>Real.</v>
          </cell>
          <cell r="D32">
            <v>0</v>
          </cell>
          <cell r="E32" t="e">
            <v>#DIV/0!</v>
          </cell>
          <cell r="F32">
            <v>0</v>
          </cell>
        </row>
        <row r="33">
          <cell r="C33" t="str">
            <v>Proj.</v>
          </cell>
          <cell r="D33">
            <v>0</v>
          </cell>
          <cell r="E33" t="e">
            <v>#DIV/0!</v>
          </cell>
          <cell r="F33">
            <v>0</v>
          </cell>
        </row>
        <row r="34">
          <cell r="C34" t="str">
            <v>Prev.</v>
          </cell>
          <cell r="D34">
            <v>0</v>
          </cell>
          <cell r="E34" t="e">
            <v>#DIV/0!</v>
          </cell>
          <cell r="F34">
            <v>0</v>
          </cell>
        </row>
        <row r="35">
          <cell r="C35" t="str">
            <v>Real.</v>
          </cell>
          <cell r="D35">
            <v>0</v>
          </cell>
          <cell r="E35" t="e">
            <v>#DIV/0!</v>
          </cell>
          <cell r="F35">
            <v>0</v>
          </cell>
        </row>
        <row r="36">
          <cell r="C36" t="str">
            <v>Proj.</v>
          </cell>
          <cell r="D36">
            <v>0</v>
          </cell>
          <cell r="E36" t="e">
            <v>#DIV/0!</v>
          </cell>
          <cell r="F36">
            <v>0</v>
          </cell>
        </row>
        <row r="37">
          <cell r="C37" t="str">
            <v>Prev.</v>
          </cell>
          <cell r="D37">
            <v>0</v>
          </cell>
          <cell r="E37" t="e">
            <v>#DIV/0!</v>
          </cell>
          <cell r="F37">
            <v>0</v>
          </cell>
        </row>
        <row r="38">
          <cell r="C38" t="str">
            <v>Real.</v>
          </cell>
          <cell r="D38">
            <v>0</v>
          </cell>
          <cell r="E38" t="e">
            <v>#DIV/0!</v>
          </cell>
          <cell r="F38">
            <v>0</v>
          </cell>
        </row>
        <row r="39">
          <cell r="C39" t="str">
            <v>Proj.</v>
          </cell>
          <cell r="D39">
            <v>0</v>
          </cell>
          <cell r="E39" t="e">
            <v>#DIV/0!</v>
          </cell>
          <cell r="F39">
            <v>0</v>
          </cell>
        </row>
        <row r="40">
          <cell r="C40" t="str">
            <v>Prev.</v>
          </cell>
          <cell r="D40">
            <v>0</v>
          </cell>
          <cell r="E40" t="e">
            <v>#DIV/0!</v>
          </cell>
          <cell r="F40">
            <v>0</v>
          </cell>
        </row>
        <row r="41">
          <cell r="C41" t="str">
            <v>Real.</v>
          </cell>
          <cell r="D41">
            <v>0</v>
          </cell>
          <cell r="E41" t="e">
            <v>#DIV/0!</v>
          </cell>
          <cell r="F41">
            <v>0</v>
          </cell>
        </row>
        <row r="42">
          <cell r="C42" t="str">
            <v>Proj.</v>
          </cell>
          <cell r="D42">
            <v>0</v>
          </cell>
          <cell r="E42" t="e">
            <v>#DIV/0!</v>
          </cell>
          <cell r="F42">
            <v>0</v>
          </cell>
        </row>
        <row r="43">
          <cell r="C43" t="str">
            <v>Prev.</v>
          </cell>
          <cell r="D43">
            <v>0</v>
          </cell>
          <cell r="E43" t="e">
            <v>#DIV/0!</v>
          </cell>
          <cell r="F43">
            <v>0</v>
          </cell>
        </row>
        <row r="44">
          <cell r="C44" t="str">
            <v>Real.</v>
          </cell>
          <cell r="D44">
            <v>0</v>
          </cell>
          <cell r="E44" t="e">
            <v>#DIV/0!</v>
          </cell>
          <cell r="F44">
            <v>0</v>
          </cell>
        </row>
        <row r="45">
          <cell r="C45" t="str">
            <v>Proj.</v>
          </cell>
          <cell r="D45">
            <v>0</v>
          </cell>
          <cell r="E45" t="e">
            <v>#DIV/0!</v>
          </cell>
          <cell r="F45">
            <v>0</v>
          </cell>
        </row>
        <row r="46">
          <cell r="C46" t="str">
            <v>Prev.</v>
          </cell>
          <cell r="D46">
            <v>0</v>
          </cell>
          <cell r="E46" t="e">
            <v>#DIV/0!</v>
          </cell>
          <cell r="F46">
            <v>0</v>
          </cell>
        </row>
        <row r="47">
          <cell r="C47" t="str">
            <v>Real.</v>
          </cell>
          <cell r="D47">
            <v>0</v>
          </cell>
          <cell r="E47" t="e">
            <v>#DIV/0!</v>
          </cell>
          <cell r="F47">
            <v>0</v>
          </cell>
        </row>
        <row r="48">
          <cell r="C48" t="str">
            <v>Proj.</v>
          </cell>
          <cell r="D48">
            <v>0</v>
          </cell>
          <cell r="E48" t="e">
            <v>#DIV/0!</v>
          </cell>
          <cell r="F48">
            <v>0</v>
          </cell>
        </row>
        <row r="49">
          <cell r="C49" t="str">
            <v>Prev.</v>
          </cell>
          <cell r="D49">
            <v>0</v>
          </cell>
          <cell r="E49" t="e">
            <v>#DIV/0!</v>
          </cell>
          <cell r="F49">
            <v>0</v>
          </cell>
        </row>
        <row r="50">
          <cell r="C50" t="str">
            <v>Real.</v>
          </cell>
          <cell r="D50">
            <v>0</v>
          </cell>
          <cell r="E50" t="e">
            <v>#DIV/0!</v>
          </cell>
          <cell r="F50">
            <v>0</v>
          </cell>
        </row>
        <row r="51">
          <cell r="C51" t="str">
            <v>Proj.</v>
          </cell>
          <cell r="D51">
            <v>0</v>
          </cell>
          <cell r="E51" t="e">
            <v>#DIV/0!</v>
          </cell>
          <cell r="F51">
            <v>0</v>
          </cell>
        </row>
        <row r="52">
          <cell r="C52" t="str">
            <v>Prev.</v>
          </cell>
          <cell r="D52">
            <v>0</v>
          </cell>
          <cell r="E52" t="e">
            <v>#DIV/0!</v>
          </cell>
          <cell r="F52">
            <v>0</v>
          </cell>
        </row>
        <row r="53">
          <cell r="C53" t="str">
            <v>Real.</v>
          </cell>
          <cell r="D53">
            <v>0</v>
          </cell>
          <cell r="E53" t="e">
            <v>#DIV/0!</v>
          </cell>
          <cell r="F53">
            <v>0</v>
          </cell>
        </row>
        <row r="54">
          <cell r="C54" t="str">
            <v>Proj.</v>
          </cell>
          <cell r="D54">
            <v>0</v>
          </cell>
          <cell r="E54" t="e">
            <v>#DIV/0!</v>
          </cell>
          <cell r="F54">
            <v>0</v>
          </cell>
        </row>
        <row r="55">
          <cell r="C55" t="str">
            <v>Prev.</v>
          </cell>
          <cell r="D55">
            <v>0</v>
          </cell>
          <cell r="E55" t="e">
            <v>#DIV/0!</v>
          </cell>
          <cell r="F55">
            <v>0</v>
          </cell>
        </row>
        <row r="56">
          <cell r="C56" t="str">
            <v>Real.</v>
          </cell>
          <cell r="D56">
            <v>0</v>
          </cell>
          <cell r="E56" t="e">
            <v>#DIV/0!</v>
          </cell>
          <cell r="F5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G-Linhas"/>
      <sheetName val="G-Acidentes"/>
      <sheetName val="G-Materiais"/>
      <sheetName val="G-Espessura Isolamento"/>
      <sheetName val="G-Rugosidades"/>
      <sheetName val="G-Constante Empírica"/>
      <sheetName val="G-Velocidades"/>
      <sheetName val="G-Fatores de atrito"/>
      <sheetName val="G_Materiais"/>
      <sheetName val="Histograma_Equip"/>
    </sheetNames>
    <sheetDataSet>
      <sheetData sheetId="0" refreshError="1"/>
      <sheetData sheetId="1"/>
      <sheetData sheetId="2" refreshError="1">
        <row r="1">
          <cell r="B1" t="str">
            <v>BG</v>
          </cell>
        </row>
        <row r="2">
          <cell r="B2" t="str">
            <v>CI</v>
          </cell>
        </row>
        <row r="3">
          <cell r="B3" t="str">
            <v>CN</v>
          </cell>
        </row>
        <row r="4">
          <cell r="B4" t="str">
            <v>CNI</v>
          </cell>
        </row>
        <row r="5">
          <cell r="B5" t="str">
            <v>DA</v>
          </cell>
        </row>
        <row r="6">
          <cell r="B6" t="str">
            <v>DF</v>
          </cell>
        </row>
        <row r="7">
          <cell r="B7" t="str">
            <v>P</v>
          </cell>
        </row>
        <row r="8">
          <cell r="B8" t="str">
            <v>F</v>
          </cell>
        </row>
        <row r="9">
          <cell r="B9" t="str">
            <v>FG</v>
          </cell>
        </row>
        <row r="10">
          <cell r="B10" t="str">
            <v>HF</v>
          </cell>
        </row>
        <row r="11">
          <cell r="B11" t="str">
            <v>PC</v>
          </cell>
        </row>
        <row r="12">
          <cell r="B12" t="str">
            <v>SP</v>
          </cell>
        </row>
        <row r="13">
          <cell r="B13" t="str">
            <v>SN</v>
          </cell>
        </row>
        <row r="14">
          <cell r="B14" t="str">
            <v>SW</v>
          </cell>
        </row>
        <row r="15">
          <cell r="B15" t="str">
            <v>W</v>
          </cell>
        </row>
        <row r="22">
          <cell r="A22" t="str">
            <v>B10</v>
          </cell>
        </row>
        <row r="23">
          <cell r="A23" t="str">
            <v>B12</v>
          </cell>
        </row>
        <row r="24">
          <cell r="A24" t="str">
            <v>B14</v>
          </cell>
        </row>
        <row r="25">
          <cell r="A25" t="str">
            <v>B15</v>
          </cell>
        </row>
        <row r="26">
          <cell r="A26" t="str">
            <v>B20</v>
          </cell>
        </row>
        <row r="27">
          <cell r="A27" t="str">
            <v>B22</v>
          </cell>
        </row>
        <row r="28">
          <cell r="A28" t="str">
            <v>B23</v>
          </cell>
        </row>
        <row r="29">
          <cell r="A29" t="str">
            <v>B3</v>
          </cell>
        </row>
        <row r="30">
          <cell r="A30" t="str">
            <v>B4</v>
          </cell>
        </row>
        <row r="31">
          <cell r="A31" t="str">
            <v>B6</v>
          </cell>
        </row>
        <row r="32">
          <cell r="A32" t="str">
            <v>B7R</v>
          </cell>
        </row>
        <row r="33">
          <cell r="A33" t="str">
            <v>B9</v>
          </cell>
        </row>
        <row r="34">
          <cell r="A34" t="str">
            <v>C10</v>
          </cell>
        </row>
        <row r="35">
          <cell r="A35" t="str">
            <v>C12</v>
          </cell>
        </row>
        <row r="36">
          <cell r="A36" t="str">
            <v>C14</v>
          </cell>
        </row>
        <row r="37">
          <cell r="A37" t="str">
            <v>C3</v>
          </cell>
        </row>
        <row r="38">
          <cell r="A38" t="str">
            <v>C4</v>
          </cell>
        </row>
        <row r="39">
          <cell r="A39" t="str">
            <v>C9</v>
          </cell>
        </row>
        <row r="40">
          <cell r="A40" t="str">
            <v>E10</v>
          </cell>
        </row>
        <row r="41">
          <cell r="A41" t="str">
            <v>G10</v>
          </cell>
        </row>
        <row r="42">
          <cell r="A42" t="str">
            <v>E3</v>
          </cell>
        </row>
        <row r="43">
          <cell r="A43" t="str">
            <v>E9</v>
          </cell>
        </row>
        <row r="44">
          <cell r="A44" t="str">
            <v>F10</v>
          </cell>
        </row>
        <row r="45">
          <cell r="A45" t="str">
            <v>F3</v>
          </cell>
        </row>
        <row r="46">
          <cell r="A46" t="str">
            <v>E12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marks"/>
      <sheetName val="EPC Costs"/>
      <sheetName val="Assume"/>
      <sheetName val="Drawdn"/>
      <sheetName val="Cash"/>
      <sheetName val="Detail"/>
      <sheetName val="EPEnergy"/>
      <sheetName val="Loans in US$"/>
      <sheetName val="Loans in R$"/>
      <sheetName val="Debt"/>
      <sheetName val="Plan1"/>
      <sheetName val="ProjBal"/>
      <sheetName val="USBal"/>
      <sheetName val="Price Curve"/>
      <sheetName val="Sensitiviy"/>
      <sheetName val="Macros"/>
      <sheetName val="Module1"/>
      <sheetName val="Module2"/>
      <sheetName val="Module3"/>
      <sheetName val="TURM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SE Macaé"/>
      <sheetName val="Casa Com Macaé"/>
      <sheetName val="Preços"/>
      <sheetName val="Justific"/>
      <sheetName val="Casa Com"/>
      <sheetName val="G-Materiais"/>
    </sheetNames>
    <sheetDataSet>
      <sheetData sheetId="0"/>
      <sheetData sheetId="1"/>
      <sheetData sheetId="2"/>
      <sheetData sheetId="3">
        <row r="3">
          <cell r="A3" t="str">
            <v>Abertura e preparo de caixa de até 40 cm para pavimentação</v>
          </cell>
          <cell r="B3" t="str">
            <v>m2</v>
          </cell>
          <cell r="E3">
            <v>12.11</v>
          </cell>
          <cell r="F3">
            <v>12.11</v>
          </cell>
        </row>
        <row r="4">
          <cell r="A4" t="str">
            <v>Aço</v>
          </cell>
          <cell r="B4" t="str">
            <v>kg</v>
          </cell>
          <cell r="C4">
            <v>4</v>
          </cell>
          <cell r="D4">
            <v>2</v>
          </cell>
          <cell r="F4">
            <v>6</v>
          </cell>
        </row>
        <row r="5">
          <cell r="A5" t="str">
            <v>Aço - Estaca</v>
          </cell>
          <cell r="B5" t="str">
            <v>kg</v>
          </cell>
          <cell r="C5">
            <v>4</v>
          </cell>
          <cell r="D5">
            <v>2</v>
          </cell>
          <cell r="F5">
            <v>6</v>
          </cell>
        </row>
        <row r="6">
          <cell r="A6" t="str">
            <v>Apiloamento</v>
          </cell>
          <cell r="B6" t="str">
            <v>m2</v>
          </cell>
          <cell r="D6">
            <v>12.07</v>
          </cell>
          <cell r="F6">
            <v>12.07</v>
          </cell>
        </row>
        <row r="7">
          <cell r="A7" t="str">
            <v>Aterro</v>
          </cell>
          <cell r="B7" t="str">
            <v>m3</v>
          </cell>
          <cell r="E7">
            <v>30</v>
          </cell>
          <cell r="F7">
            <v>30</v>
          </cell>
        </row>
        <row r="8">
          <cell r="A8" t="str">
            <v>Azulejos 20x20</v>
          </cell>
          <cell r="B8" t="str">
            <v>m2</v>
          </cell>
          <cell r="C8">
            <v>34.17</v>
          </cell>
          <cell r="D8">
            <v>22.78</v>
          </cell>
          <cell r="F8">
            <v>56.95</v>
          </cell>
        </row>
        <row r="9">
          <cell r="A9" t="str">
            <v>Back Fill</v>
          </cell>
          <cell r="B9" t="str">
            <v>m3</v>
          </cell>
          <cell r="C9">
            <v>65</v>
          </cell>
          <cell r="D9">
            <v>12</v>
          </cell>
          <cell r="F9">
            <v>77</v>
          </cell>
        </row>
        <row r="10">
          <cell r="A10" t="str">
            <v>Bancada granito</v>
          </cell>
          <cell r="B10" t="str">
            <v>m2</v>
          </cell>
          <cell r="C10">
            <v>180</v>
          </cell>
          <cell r="D10">
            <v>48</v>
          </cell>
          <cell r="F10">
            <v>228</v>
          </cell>
        </row>
        <row r="11">
          <cell r="A11" t="str">
            <v>Barras Antipanico</v>
          </cell>
          <cell r="B11" t="str">
            <v>unid</v>
          </cell>
          <cell r="C11">
            <v>160</v>
          </cell>
          <cell r="D11">
            <v>20</v>
          </cell>
          <cell r="F11">
            <v>180</v>
          </cell>
        </row>
        <row r="12">
          <cell r="A12" t="str">
            <v>Base de brita graduada, h=20cm</v>
          </cell>
          <cell r="B12" t="str">
            <v>m2</v>
          </cell>
          <cell r="E12">
            <v>9.88</v>
          </cell>
          <cell r="F12">
            <v>9.88</v>
          </cell>
        </row>
        <row r="13">
          <cell r="A13" t="str">
            <v>Bloco de conc 19x19x39 </v>
          </cell>
          <cell r="B13" t="str">
            <v>m2</v>
          </cell>
          <cell r="C13">
            <v>42.9</v>
          </cell>
          <cell r="D13">
            <v>20.45</v>
          </cell>
          <cell r="F13">
            <v>63.349999999999994</v>
          </cell>
        </row>
        <row r="14">
          <cell r="A14" t="str">
            <v>Bota fora</v>
          </cell>
          <cell r="B14" t="str">
            <v>m3</v>
          </cell>
          <cell r="E14">
            <v>28.43</v>
          </cell>
          <cell r="F14">
            <v>28.43</v>
          </cell>
        </row>
        <row r="15">
          <cell r="A15" t="str">
            <v>Britamento do patio</v>
          </cell>
          <cell r="B15" t="str">
            <v>m2</v>
          </cell>
          <cell r="C15">
            <v>6.9</v>
          </cell>
          <cell r="D15">
            <v>3.8</v>
          </cell>
          <cell r="F15">
            <v>10.7</v>
          </cell>
        </row>
        <row r="16">
          <cell r="A16" t="str">
            <v>Caixa de passagem 1,00 x 1,00 x 1,50m</v>
          </cell>
          <cell r="B16" t="str">
            <v>un</v>
          </cell>
          <cell r="C16">
            <v>657.26</v>
          </cell>
          <cell r="D16">
            <v>2086.8</v>
          </cell>
          <cell r="F16">
            <v>2744.0600000000004</v>
          </cell>
        </row>
        <row r="17">
          <cell r="A17" t="str">
            <v>Caixas de passagem</v>
          </cell>
          <cell r="B17" t="str">
            <v>unid</v>
          </cell>
          <cell r="C17">
            <v>390</v>
          </cell>
          <cell r="D17">
            <v>210</v>
          </cell>
          <cell r="F17">
            <v>600</v>
          </cell>
        </row>
        <row r="18">
          <cell r="A18" t="str">
            <v>Calha</v>
          </cell>
          <cell r="B18" t="str">
            <v>m</v>
          </cell>
          <cell r="E18">
            <v>51.1</v>
          </cell>
          <cell r="F18">
            <v>51.1</v>
          </cell>
        </row>
        <row r="19">
          <cell r="A19" t="str">
            <v>Ceramica 5x15 cm brick gold</v>
          </cell>
          <cell r="B19" t="str">
            <v>m2</v>
          </cell>
          <cell r="C19">
            <v>25</v>
          </cell>
          <cell r="D19">
            <v>19.38</v>
          </cell>
          <cell r="F19">
            <v>44.379999999999995</v>
          </cell>
        </row>
        <row r="20">
          <cell r="A20" t="str">
            <v>Cerca (mourões c arame farpado)</v>
          </cell>
          <cell r="B20" t="str">
            <v>m2</v>
          </cell>
          <cell r="C20">
            <v>36.35</v>
          </cell>
          <cell r="D20">
            <v>9.35</v>
          </cell>
          <cell r="F20">
            <v>45.7</v>
          </cell>
        </row>
        <row r="21">
          <cell r="A21" t="str">
            <v>Chpisco + Emboço</v>
          </cell>
          <cell r="B21" t="str">
            <v>m2</v>
          </cell>
          <cell r="C21">
            <v>8.56</v>
          </cell>
          <cell r="D21">
            <v>12.83</v>
          </cell>
          <cell r="F21">
            <v>21.39</v>
          </cell>
        </row>
        <row r="22">
          <cell r="A22" t="str">
            <v>Coluna de concreto para pórtico 230kV de barramento superior </v>
          </cell>
          <cell r="B22" t="str">
            <v>un</v>
          </cell>
          <cell r="C22">
            <v>18500</v>
          </cell>
          <cell r="F22">
            <v>18500</v>
          </cell>
        </row>
        <row r="23">
          <cell r="A23" t="str">
            <v>Concreto</v>
          </cell>
          <cell r="B23" t="str">
            <v>m3</v>
          </cell>
          <cell r="C23">
            <v>200</v>
          </cell>
          <cell r="D23">
            <v>270</v>
          </cell>
          <cell r="F23">
            <v>470</v>
          </cell>
        </row>
        <row r="24">
          <cell r="A24" t="str">
            <v>Concreto - Estaca</v>
          </cell>
          <cell r="B24" t="str">
            <v>m3</v>
          </cell>
          <cell r="C24">
            <v>200</v>
          </cell>
          <cell r="F24">
            <v>200</v>
          </cell>
        </row>
        <row r="25">
          <cell r="A25" t="str">
            <v>Controle tecnológico concreto e aço</v>
          </cell>
          <cell r="B25" t="str">
            <v>vb</v>
          </cell>
          <cell r="E25">
            <v>1765.25</v>
          </cell>
          <cell r="F25">
            <v>1765.25</v>
          </cell>
        </row>
        <row r="26">
          <cell r="A26" t="str">
            <v>Controle tecnológico concreto e aço - CC</v>
          </cell>
          <cell r="B26" t="str">
            <v>vb</v>
          </cell>
          <cell r="E26">
            <v>1460</v>
          </cell>
          <cell r="F26">
            <v>1460</v>
          </cell>
        </row>
        <row r="27">
          <cell r="A27" t="str">
            <v>Diversos</v>
          </cell>
          <cell r="B27" t="str">
            <v>m2</v>
          </cell>
          <cell r="C27">
            <v>16</v>
          </cell>
          <cell r="D27">
            <v>4</v>
          </cell>
          <cell r="F27">
            <v>20</v>
          </cell>
        </row>
        <row r="28">
          <cell r="A28" t="str">
            <v>Divisória ardósia 3cm</v>
          </cell>
          <cell r="B28" t="str">
            <v>m2</v>
          </cell>
          <cell r="C28">
            <v>97.4</v>
          </cell>
          <cell r="D28">
            <v>38.96</v>
          </cell>
          <cell r="F28">
            <v>136.36</v>
          </cell>
        </row>
        <row r="29">
          <cell r="A29" t="str">
            <v>Ducha Higienica</v>
          </cell>
          <cell r="B29" t="str">
            <v>unid</v>
          </cell>
          <cell r="C29">
            <v>89.9</v>
          </cell>
          <cell r="D29">
            <v>40</v>
          </cell>
          <cell r="F29">
            <v>129.9</v>
          </cell>
        </row>
        <row r="30">
          <cell r="A30" t="str">
            <v>Emboço emassado e pintado com latex PVA</v>
          </cell>
          <cell r="B30" t="str">
            <v>m2</v>
          </cell>
          <cell r="C30">
            <v>7.57</v>
          </cell>
          <cell r="D30">
            <v>14.96</v>
          </cell>
          <cell r="F30">
            <v>22.53</v>
          </cell>
        </row>
        <row r="31">
          <cell r="A31" t="str">
            <v>Ensaios de integridade</v>
          </cell>
          <cell r="B31" t="str">
            <v>vb</v>
          </cell>
          <cell r="E31">
            <v>18000</v>
          </cell>
          <cell r="F31">
            <v>18000</v>
          </cell>
        </row>
        <row r="32">
          <cell r="A32" t="str">
            <v>Escavação</v>
          </cell>
          <cell r="B32" t="str">
            <v>m3</v>
          </cell>
          <cell r="D32">
            <v>45</v>
          </cell>
          <cell r="F32">
            <v>45</v>
          </cell>
        </row>
        <row r="33">
          <cell r="A33" t="str">
            <v>Escavação mecanica canaleta</v>
          </cell>
          <cell r="B33" t="str">
            <v>m3</v>
          </cell>
          <cell r="D33">
            <v>18</v>
          </cell>
          <cell r="F33">
            <v>18</v>
          </cell>
        </row>
        <row r="34">
          <cell r="A34" t="str">
            <v>Escavação de tubulão</v>
          </cell>
          <cell r="B34" t="str">
            <v>m3</v>
          </cell>
          <cell r="E34">
            <v>92</v>
          </cell>
          <cell r="F34">
            <v>92</v>
          </cell>
        </row>
        <row r="35">
          <cell r="A35" t="str">
            <v>Espelho 40x60</v>
          </cell>
          <cell r="B35" t="str">
            <v>unid</v>
          </cell>
          <cell r="C35">
            <v>59.9</v>
          </cell>
          <cell r="D35">
            <v>10</v>
          </cell>
          <cell r="F35">
            <v>69.9</v>
          </cell>
        </row>
        <row r="36">
          <cell r="A36" t="str">
            <v>Estava helice continua - 1</v>
          </cell>
          <cell r="B36" t="str">
            <v>m</v>
          </cell>
          <cell r="E36">
            <v>100</v>
          </cell>
          <cell r="F36">
            <v>100</v>
          </cell>
        </row>
        <row r="37">
          <cell r="A37" t="str">
            <v>Estava helice continua - 14</v>
          </cell>
          <cell r="B37" t="str">
            <v>m</v>
          </cell>
          <cell r="E37">
            <v>100</v>
          </cell>
          <cell r="F37">
            <v>100</v>
          </cell>
        </row>
        <row r="38">
          <cell r="A38" t="str">
            <v>Estava helice continua - 2</v>
          </cell>
          <cell r="B38" t="str">
            <v>m</v>
          </cell>
          <cell r="E38">
            <v>100</v>
          </cell>
          <cell r="F38">
            <v>100</v>
          </cell>
        </row>
        <row r="39">
          <cell r="A39" t="str">
            <v>Estava helice continua - 3</v>
          </cell>
          <cell r="B39" t="str">
            <v>m</v>
          </cell>
          <cell r="E39">
            <v>100</v>
          </cell>
          <cell r="F39">
            <v>100</v>
          </cell>
        </row>
        <row r="40">
          <cell r="A40" t="str">
            <v>Estava helice continua - 4</v>
          </cell>
          <cell r="B40" t="str">
            <v>m</v>
          </cell>
          <cell r="E40">
            <v>100</v>
          </cell>
          <cell r="F40">
            <v>100</v>
          </cell>
        </row>
        <row r="41">
          <cell r="A41" t="str">
            <v>Estava helice continua - 5</v>
          </cell>
          <cell r="B41" t="str">
            <v>m</v>
          </cell>
          <cell r="E41">
            <v>100</v>
          </cell>
          <cell r="F41">
            <v>100</v>
          </cell>
        </row>
        <row r="42">
          <cell r="A42" t="str">
            <v>Estava helice continua - 6</v>
          </cell>
          <cell r="B42" t="str">
            <v>m</v>
          </cell>
          <cell r="E42">
            <v>100</v>
          </cell>
          <cell r="F42">
            <v>100</v>
          </cell>
        </row>
        <row r="43">
          <cell r="A43" t="str">
            <v>Estava helice continua - dia=40cm</v>
          </cell>
          <cell r="B43" t="str">
            <v>m</v>
          </cell>
          <cell r="E43">
            <v>100</v>
          </cell>
          <cell r="F43">
            <v>100</v>
          </cell>
        </row>
        <row r="44">
          <cell r="A44" t="str">
            <v>Estava helice continua - diam=40</v>
          </cell>
          <cell r="B44" t="str">
            <v>m</v>
          </cell>
          <cell r="E44">
            <v>100</v>
          </cell>
          <cell r="F44">
            <v>100</v>
          </cell>
        </row>
        <row r="45">
          <cell r="A45" t="str">
            <v>Estrut metalica e pintada</v>
          </cell>
          <cell r="B45" t="str">
            <v>m2</v>
          </cell>
          <cell r="E45">
            <v>72</v>
          </cell>
          <cell r="F45">
            <v>72</v>
          </cell>
        </row>
        <row r="46">
          <cell r="A46" t="str">
            <v>Execução de gabarito para locação da obra por piquetes de madeira e arame </v>
          </cell>
          <cell r="B46" t="str">
            <v>vb</v>
          </cell>
          <cell r="E46">
            <v>9029.51</v>
          </cell>
          <cell r="F46">
            <v>9029.51</v>
          </cell>
        </row>
        <row r="47">
          <cell r="A47" t="str">
            <v>Fechadura/Ferragens star / Ueme</v>
          </cell>
          <cell r="B47" t="str">
            <v>unid</v>
          </cell>
          <cell r="C47">
            <v>70</v>
          </cell>
          <cell r="D47">
            <v>80</v>
          </cell>
          <cell r="F47">
            <v>150</v>
          </cell>
        </row>
        <row r="48">
          <cell r="A48" t="str">
            <v>Forma</v>
          </cell>
          <cell r="B48" t="str">
            <v>m2</v>
          </cell>
          <cell r="C48">
            <v>43.72</v>
          </cell>
          <cell r="D48">
            <v>33.8</v>
          </cell>
          <cell r="F48">
            <v>77.52</v>
          </cell>
        </row>
        <row r="49">
          <cell r="A49" t="str">
            <v>Formas</v>
          </cell>
          <cell r="B49" t="str">
            <v>m2</v>
          </cell>
          <cell r="C49">
            <v>43.72</v>
          </cell>
          <cell r="D49">
            <v>33.8</v>
          </cell>
          <cell r="F49">
            <v>77.52</v>
          </cell>
        </row>
        <row r="50">
          <cell r="A50" t="str">
            <v>Forma Canaleta Deslizante (30% valor total convencional)</v>
          </cell>
          <cell r="B50" t="str">
            <v>m2</v>
          </cell>
          <cell r="C50">
            <v>30</v>
          </cell>
          <cell r="D50">
            <v>10</v>
          </cell>
          <cell r="F50">
            <v>40</v>
          </cell>
        </row>
        <row r="51">
          <cell r="A51" t="str">
            <v>Grama natural placas São Carlos</v>
          </cell>
          <cell r="B51" t="str">
            <v>m2</v>
          </cell>
          <cell r="C51">
            <v>4.75</v>
          </cell>
          <cell r="D51">
            <v>3</v>
          </cell>
          <cell r="F51">
            <v>7.75</v>
          </cell>
        </row>
        <row r="52">
          <cell r="A52" t="str">
            <v>Granilite cinza</v>
          </cell>
          <cell r="B52" t="str">
            <v>m</v>
          </cell>
          <cell r="C52">
            <v>42</v>
          </cell>
          <cell r="D52">
            <v>8</v>
          </cell>
          <cell r="F52">
            <v>50</v>
          </cell>
        </row>
        <row r="53">
          <cell r="A53" t="str">
            <v>Grelha metalica</v>
          </cell>
          <cell r="B53" t="str">
            <v>m2</v>
          </cell>
          <cell r="C53">
            <v>384</v>
          </cell>
          <cell r="D53">
            <v>20</v>
          </cell>
          <cell r="F53">
            <v>404</v>
          </cell>
        </row>
        <row r="54">
          <cell r="A54" t="str">
            <v>Guarda-corpo tubular aço galv 2" c pintura esmalte sintetico</v>
          </cell>
          <cell r="B54" t="str">
            <v>m</v>
          </cell>
          <cell r="C54">
            <v>112.5</v>
          </cell>
          <cell r="D54">
            <v>30</v>
          </cell>
          <cell r="F54">
            <v>142.5</v>
          </cell>
        </row>
        <row r="55">
          <cell r="A55" t="str">
            <v>Guia pre fabricada e sarjeta padrão prefeitura ao longo dos pateos de acesso criados no projeto </v>
          </cell>
          <cell r="B55" t="str">
            <v>m</v>
          </cell>
          <cell r="E55">
            <v>57.19</v>
          </cell>
          <cell r="F55">
            <v>57.19</v>
          </cell>
        </row>
        <row r="56">
          <cell r="A56" t="str">
            <v>Impermeabização c/ argamassa</v>
          </cell>
          <cell r="B56" t="str">
            <v>m2</v>
          </cell>
          <cell r="E56">
            <v>25.95</v>
          </cell>
          <cell r="F56">
            <v>25.95</v>
          </cell>
        </row>
        <row r="57">
          <cell r="A57" t="str">
            <v>Impermeabiliz da calha c manta pré-fabr asfalto modificado c armadura de não tecido de poliester polimerizado c APP ou SBS</v>
          </cell>
          <cell r="B57" t="str">
            <v>m2</v>
          </cell>
          <cell r="E57">
            <v>78.74</v>
          </cell>
          <cell r="F57">
            <v>78.74</v>
          </cell>
        </row>
        <row r="58">
          <cell r="A58" t="str">
            <v>Interligação em Tubo de ferro fundido DN 0,30m</v>
          </cell>
          <cell r="B58" t="str">
            <v>m</v>
          </cell>
          <cell r="C58">
            <v>384</v>
          </cell>
          <cell r="D58">
            <v>66</v>
          </cell>
          <cell r="F58">
            <v>450</v>
          </cell>
        </row>
        <row r="59">
          <cell r="A59" t="str">
            <v>Interligação de PVC 6"</v>
          </cell>
          <cell r="B59" t="str">
            <v>m</v>
          </cell>
          <cell r="C59">
            <v>69.82</v>
          </cell>
          <cell r="D59">
            <v>66</v>
          </cell>
          <cell r="F59">
            <v>135.82</v>
          </cell>
        </row>
        <row r="60">
          <cell r="A60" t="str">
            <v>Isolamento termico em poliuretano extrudado esp 40mm</v>
          </cell>
          <cell r="B60" t="str">
            <v>m2</v>
          </cell>
          <cell r="E60">
            <v>17.7</v>
          </cell>
          <cell r="F60">
            <v>17.7</v>
          </cell>
        </row>
        <row r="61">
          <cell r="A61" t="str">
            <v>Janela aluminio anodizado com camada anodica 25 micr</v>
          </cell>
          <cell r="B61" t="str">
            <v>m2</v>
          </cell>
          <cell r="C61">
            <v>504.91</v>
          </cell>
          <cell r="D61">
            <v>23.23</v>
          </cell>
          <cell r="F61">
            <v>528.14</v>
          </cell>
        </row>
        <row r="62">
          <cell r="A62" t="str">
            <v>Lastro de conc</v>
          </cell>
          <cell r="B62" t="str">
            <v>m3</v>
          </cell>
          <cell r="C62">
            <v>150</v>
          </cell>
          <cell r="D62">
            <v>200</v>
          </cell>
          <cell r="F62">
            <v>350</v>
          </cell>
        </row>
        <row r="63">
          <cell r="A63" t="str">
            <v>Lastro de conc (contrapiso) </v>
          </cell>
          <cell r="B63" t="str">
            <v>m2</v>
          </cell>
          <cell r="C63">
            <v>14.5</v>
          </cell>
          <cell r="D63">
            <v>15.07</v>
          </cell>
          <cell r="F63">
            <v>29.57</v>
          </cell>
        </row>
        <row r="64">
          <cell r="A64" t="str">
            <v>Cuba oval de embutir</v>
          </cell>
          <cell r="B64" t="str">
            <v>unid</v>
          </cell>
          <cell r="C64">
            <v>127.91</v>
          </cell>
          <cell r="D64">
            <v>91.63</v>
          </cell>
          <cell r="F64">
            <v>219.54</v>
          </cell>
        </row>
        <row r="65">
          <cell r="A65" t="str">
            <v>Levantamento topografico</v>
          </cell>
          <cell r="B65" t="str">
            <v>m2</v>
          </cell>
          <cell r="E65">
            <v>0.68</v>
          </cell>
          <cell r="F65">
            <v>0.68</v>
          </cell>
        </row>
        <row r="66">
          <cell r="A66" t="str">
            <v>Limpeza do terreno</v>
          </cell>
          <cell r="B66" t="str">
            <v>m2</v>
          </cell>
          <cell r="D66">
            <v>2.64</v>
          </cell>
          <cell r="F66">
            <v>2.64</v>
          </cell>
        </row>
        <row r="67">
          <cell r="A67" t="str">
            <v>Mictorio sinfonado</v>
          </cell>
          <cell r="B67" t="str">
            <v>unid</v>
          </cell>
          <cell r="C67">
            <v>103.57</v>
          </cell>
          <cell r="D67">
            <v>50</v>
          </cell>
          <cell r="F67">
            <v>153.57</v>
          </cell>
        </row>
        <row r="68">
          <cell r="A68" t="str">
            <v>Molas hidraulicas</v>
          </cell>
          <cell r="B68" t="str">
            <v>unid</v>
          </cell>
          <cell r="C68">
            <v>280</v>
          </cell>
          <cell r="D68">
            <v>40</v>
          </cell>
          <cell r="F68">
            <v>320</v>
          </cell>
        </row>
        <row r="69">
          <cell r="A69" t="str">
            <v>Pavimentação de páteos e vias de circulação em asfalto CBQU, sobre imprimação asfáltica e com pintura de acabamento</v>
          </cell>
          <cell r="B69" t="str">
            <v>m2</v>
          </cell>
          <cell r="E69">
            <v>120</v>
          </cell>
          <cell r="F69">
            <v>120</v>
          </cell>
        </row>
        <row r="70">
          <cell r="A70" t="str">
            <v>Pilares + Vigas + Laje Alveolar Cotação da Cassol - Cafor</v>
          </cell>
          <cell r="B70" t="str">
            <v>m2</v>
          </cell>
          <cell r="E70">
            <v>2000</v>
          </cell>
          <cell r="F70">
            <v>2000</v>
          </cell>
        </row>
        <row r="71">
          <cell r="A71" t="str">
            <v>Pintura acril + massa acril</v>
          </cell>
          <cell r="B71" t="str">
            <v>m2</v>
          </cell>
          <cell r="C71">
            <v>15.75</v>
          </cell>
          <cell r="D71">
            <v>5</v>
          </cell>
          <cell r="F71">
            <v>20.75</v>
          </cell>
        </row>
        <row r="72">
          <cell r="A72" t="str">
            <v>Pintura Acrilica s/ conc aparente</v>
          </cell>
          <cell r="B72" t="str">
            <v>m2</v>
          </cell>
          <cell r="C72">
            <v>5.75</v>
          </cell>
          <cell r="D72">
            <v>5</v>
          </cell>
          <cell r="F72">
            <v>10.75</v>
          </cell>
        </row>
        <row r="73">
          <cell r="A73" t="str">
            <v>Piso ceramico </v>
          </cell>
          <cell r="B73" t="str">
            <v>m2</v>
          </cell>
          <cell r="C73">
            <v>47.22</v>
          </cell>
          <cell r="D73">
            <v>18.09</v>
          </cell>
          <cell r="F73">
            <v>65.31</v>
          </cell>
        </row>
        <row r="74">
          <cell r="A74" t="str">
            <v>Piso cimentado liso c juntas acrilico</v>
          </cell>
          <cell r="B74" t="str">
            <v>m2</v>
          </cell>
          <cell r="C74">
            <v>22.493999999999996</v>
          </cell>
          <cell r="D74">
            <v>15</v>
          </cell>
          <cell r="F74">
            <v>37.494</v>
          </cell>
        </row>
        <row r="75">
          <cell r="A75" t="str">
            <v>Piso Monolitico alta resist  tipo Polipiso 600  A acab polido</v>
          </cell>
          <cell r="B75" t="str">
            <v>m2</v>
          </cell>
          <cell r="E75">
            <v>79.1</v>
          </cell>
          <cell r="F75">
            <v>79.1</v>
          </cell>
        </row>
        <row r="76">
          <cell r="A76" t="str">
            <v>Piso monolitico tipo Keraplan EG esp 3mm Ancobras</v>
          </cell>
          <cell r="B76" t="str">
            <v>m2</v>
          </cell>
          <cell r="E76">
            <v>79.1</v>
          </cell>
          <cell r="F76">
            <v>79.1</v>
          </cell>
        </row>
        <row r="77">
          <cell r="A77" t="str">
            <v>Placa da obra</v>
          </cell>
          <cell r="B77" t="str">
            <v>unid</v>
          </cell>
          <cell r="C77">
            <v>1133</v>
          </cell>
          <cell r="D77">
            <v>30</v>
          </cell>
          <cell r="F77">
            <v>1163</v>
          </cell>
        </row>
        <row r="78">
          <cell r="A78" t="str">
            <v>Plantio de cortina vegetal com arbustos de 1m a árvores de 20m</v>
          </cell>
          <cell r="B78" t="str">
            <v>m2</v>
          </cell>
          <cell r="E78">
            <v>28</v>
          </cell>
          <cell r="F78">
            <v>28</v>
          </cell>
        </row>
        <row r="79">
          <cell r="A79" t="str">
            <v>Porta chapa aço galv 14 pintadas com esmalte sintetico + proteção Wash Primer - 1,40 x 2,10</v>
          </cell>
          <cell r="B79" t="str">
            <v>unid</v>
          </cell>
          <cell r="C79">
            <v>1470</v>
          </cell>
          <cell r="D79">
            <v>147</v>
          </cell>
          <cell r="F79">
            <v>1617</v>
          </cell>
        </row>
        <row r="80">
          <cell r="A80" t="str">
            <v>Porta chapa aço galv 14 pintadas com esmalte sintetico + proteção Wash Primer - 3,00 x 4,00</v>
          </cell>
          <cell r="B80" t="str">
            <v>unid</v>
          </cell>
          <cell r="C80">
            <v>6000</v>
          </cell>
          <cell r="D80">
            <v>600</v>
          </cell>
          <cell r="F80">
            <v>6600</v>
          </cell>
        </row>
        <row r="81">
          <cell r="A81" t="str">
            <v>Porta chapa aço galv 14 pintadas com esmalte sintetico + proteção Wash Primer - 1,60 x 2,50</v>
          </cell>
          <cell r="B81" t="str">
            <v>unid</v>
          </cell>
          <cell r="C81">
            <v>2000</v>
          </cell>
          <cell r="D81">
            <v>200</v>
          </cell>
          <cell r="F81">
            <v>2200</v>
          </cell>
        </row>
        <row r="82">
          <cell r="A82" t="str">
            <v>Porta chapa aço galv 14 pintadas com esmalte sintetico + proteção Wash Primer - 0,80 x 0,80</v>
          </cell>
          <cell r="B82" t="str">
            <v>unid</v>
          </cell>
          <cell r="C82">
            <v>320</v>
          </cell>
          <cell r="D82">
            <v>50</v>
          </cell>
          <cell r="F82">
            <v>370</v>
          </cell>
        </row>
        <row r="83">
          <cell r="A83" t="str">
            <v>Porta chapa aço galv 14 pintadas com esmalte sintetico + proteção Wash Primer - 1,20x2,10</v>
          </cell>
          <cell r="B83" t="str">
            <v>unid</v>
          </cell>
          <cell r="C83">
            <v>1260</v>
          </cell>
          <cell r="D83">
            <v>126</v>
          </cell>
          <cell r="F83">
            <v>1386</v>
          </cell>
        </row>
        <row r="84">
          <cell r="A84" t="str">
            <v>Porta chapa aço galv 14 pintadas com esmalte sintetico + proteção Wash Primer - 0,70 x 2,10</v>
          </cell>
          <cell r="B84" t="str">
            <v>unid</v>
          </cell>
          <cell r="C84">
            <v>735</v>
          </cell>
          <cell r="D84">
            <v>73.5</v>
          </cell>
          <cell r="F84">
            <v>808.5</v>
          </cell>
        </row>
        <row r="85">
          <cell r="A85" t="str">
            <v>Porta chapa aço galv 14 pintadas com esmalte sintetico + proteção Wash Primer - 1,10 x 2,10</v>
          </cell>
          <cell r="B85" t="str">
            <v>unid</v>
          </cell>
          <cell r="C85">
            <v>1155</v>
          </cell>
          <cell r="D85">
            <v>115.5</v>
          </cell>
          <cell r="F85">
            <v>1270.5</v>
          </cell>
        </row>
        <row r="86">
          <cell r="A86" t="str">
            <v>Porta corta fogo - 0,90x2,10</v>
          </cell>
          <cell r="B86" t="str">
            <v>unid</v>
          </cell>
          <cell r="C86">
            <v>1700</v>
          </cell>
          <cell r="D86">
            <v>160</v>
          </cell>
          <cell r="F86">
            <v>1860</v>
          </cell>
        </row>
        <row r="87">
          <cell r="A87" t="str">
            <v>Porta mad revest c laminado melaminico - 0,60x1,65</v>
          </cell>
          <cell r="B87" t="str">
            <v>unid</v>
          </cell>
          <cell r="C87">
            <v>226.95</v>
          </cell>
          <cell r="D87">
            <v>80</v>
          </cell>
          <cell r="F87">
            <v>306.95</v>
          </cell>
        </row>
        <row r="88">
          <cell r="A88" t="str">
            <v>Porta Papel</v>
          </cell>
          <cell r="B88" t="str">
            <v>unid</v>
          </cell>
          <cell r="C88">
            <v>25</v>
          </cell>
          <cell r="D88">
            <v>15</v>
          </cell>
          <cell r="F88">
            <v>40</v>
          </cell>
        </row>
        <row r="89">
          <cell r="A89" t="str">
            <v>Porta Papel Toalha</v>
          </cell>
          <cell r="B89" t="str">
            <v>unid</v>
          </cell>
          <cell r="C89">
            <v>47</v>
          </cell>
          <cell r="D89">
            <v>15</v>
          </cell>
          <cell r="F89">
            <v>62</v>
          </cell>
        </row>
        <row r="90">
          <cell r="A90" t="str">
            <v>Portões</v>
          </cell>
          <cell r="B90" t="str">
            <v>unid</v>
          </cell>
          <cell r="C90">
            <v>4500</v>
          </cell>
          <cell r="D90">
            <v>500</v>
          </cell>
          <cell r="F90">
            <v>5000</v>
          </cell>
        </row>
        <row r="91">
          <cell r="A91" t="str">
            <v>Preenchim areia parede corta fogo</v>
          </cell>
          <cell r="B91" t="str">
            <v>m3</v>
          </cell>
          <cell r="C91">
            <v>38</v>
          </cell>
          <cell r="D91">
            <v>16</v>
          </cell>
          <cell r="F91">
            <v>54</v>
          </cell>
        </row>
        <row r="92">
          <cell r="A92" t="str">
            <v>Reaterro</v>
          </cell>
          <cell r="B92" t="str">
            <v>m3</v>
          </cell>
          <cell r="E92">
            <v>15</v>
          </cell>
          <cell r="F92">
            <v>15</v>
          </cell>
        </row>
        <row r="93">
          <cell r="A93" t="str">
            <v>Recomposição de travessias</v>
          </cell>
          <cell r="B93" t="str">
            <v>m2</v>
          </cell>
          <cell r="E93">
            <v>102.12</v>
          </cell>
          <cell r="F93">
            <v>102.12</v>
          </cell>
        </row>
        <row r="94">
          <cell r="A94" t="str">
            <v>Rede de interligação - Esgoto</v>
          </cell>
          <cell r="B94" t="str">
            <v>m</v>
          </cell>
          <cell r="C94">
            <v>40</v>
          </cell>
          <cell r="F94">
            <v>40</v>
          </cell>
        </row>
        <row r="95">
          <cell r="A95" t="str">
            <v>Rede de interligação - Agua</v>
          </cell>
          <cell r="B95" t="str">
            <v>m</v>
          </cell>
          <cell r="C95">
            <v>35</v>
          </cell>
          <cell r="F95">
            <v>35</v>
          </cell>
        </row>
        <row r="96">
          <cell r="A96" t="str">
            <v>Rufo metalico 0,20m</v>
          </cell>
          <cell r="B96" t="str">
            <v>m</v>
          </cell>
          <cell r="E96">
            <v>41.3</v>
          </cell>
          <cell r="F96">
            <v>41.3</v>
          </cell>
        </row>
        <row r="97">
          <cell r="A97" t="str">
            <v>Saboneteira p/ sabão liquido</v>
          </cell>
          <cell r="B97" t="str">
            <v>unid</v>
          </cell>
          <cell r="C97">
            <v>45</v>
          </cell>
          <cell r="D97">
            <v>15</v>
          </cell>
          <cell r="F97">
            <v>60</v>
          </cell>
        </row>
        <row r="98">
          <cell r="A98" t="str">
            <v>Suporte de barramento tripolar alto 230kV</v>
          </cell>
          <cell r="B98" t="str">
            <v>un</v>
          </cell>
          <cell r="C98">
            <v>4500</v>
          </cell>
          <cell r="F98">
            <v>4500</v>
          </cell>
        </row>
        <row r="99">
          <cell r="A99" t="str">
            <v>Suporte de barramento tripolar alto 69kV</v>
          </cell>
          <cell r="B99" t="str">
            <v>un</v>
          </cell>
          <cell r="C99">
            <v>3000</v>
          </cell>
          <cell r="F99">
            <v>3000</v>
          </cell>
        </row>
        <row r="100">
          <cell r="A100" t="str">
            <v>Suporte de barramento tripolar baixo 69kV</v>
          </cell>
          <cell r="B100" t="str">
            <v>un</v>
          </cell>
          <cell r="C100">
            <v>2500</v>
          </cell>
          <cell r="F100">
            <v>2500</v>
          </cell>
        </row>
        <row r="101">
          <cell r="A101" t="str">
            <v>Suporte de isolador de pedestal baixo 230kV</v>
          </cell>
          <cell r="B101" t="str">
            <v>un</v>
          </cell>
          <cell r="C101">
            <v>1784</v>
          </cell>
          <cell r="F101">
            <v>1784</v>
          </cell>
        </row>
        <row r="102">
          <cell r="A102" t="str">
            <v>Suporte de Pára-raios 230kV</v>
          </cell>
          <cell r="B102" t="str">
            <v>un</v>
          </cell>
          <cell r="C102">
            <v>1735</v>
          </cell>
          <cell r="F102">
            <v>1735</v>
          </cell>
        </row>
        <row r="103">
          <cell r="A103" t="str">
            <v>Suporte de Pára-raios 69kV</v>
          </cell>
          <cell r="B103" t="str">
            <v>un</v>
          </cell>
          <cell r="C103">
            <v>1454</v>
          </cell>
          <cell r="F103">
            <v>1454</v>
          </cell>
        </row>
        <row r="104">
          <cell r="A104" t="str">
            <v>Suporte de Secionador tripolar, MH, AV/AC 69kV</v>
          </cell>
          <cell r="B104" t="str">
            <v>un</v>
          </cell>
          <cell r="C104">
            <v>2901</v>
          </cell>
          <cell r="F104">
            <v>2901</v>
          </cell>
        </row>
        <row r="105">
          <cell r="A105" t="str">
            <v>Suporte de Secionador, MH, pantográfico 230kV</v>
          </cell>
          <cell r="B105" t="str">
            <v>un</v>
          </cell>
          <cell r="C105">
            <v>3221</v>
          </cell>
          <cell r="F105">
            <v>3221</v>
          </cell>
        </row>
        <row r="106">
          <cell r="A106" t="str">
            <v>Suporte de Transformador de corrente 230kV</v>
          </cell>
          <cell r="B106" t="str">
            <v>un</v>
          </cell>
          <cell r="C106">
            <v>1270</v>
          </cell>
          <cell r="F106">
            <v>1270</v>
          </cell>
        </row>
        <row r="107">
          <cell r="A107" t="str">
            <v>Suporte de Transformador de potencial 230kV</v>
          </cell>
          <cell r="B107" t="str">
            <v>un</v>
          </cell>
          <cell r="C107">
            <v>1573</v>
          </cell>
          <cell r="F107">
            <v>1573</v>
          </cell>
        </row>
        <row r="108">
          <cell r="A108" t="str">
            <v>Tampa de concreto</v>
          </cell>
          <cell r="B108" t="str">
            <v>uni</v>
          </cell>
          <cell r="C108">
            <v>30</v>
          </cell>
          <cell r="D108">
            <v>15</v>
          </cell>
          <cell r="F108">
            <v>45</v>
          </cell>
        </row>
        <row r="109">
          <cell r="A109" t="str">
            <v>Tampa de concreto 1,20x0,50</v>
          </cell>
          <cell r="B109" t="str">
            <v>uni</v>
          </cell>
          <cell r="C109">
            <v>30</v>
          </cell>
          <cell r="D109">
            <v>15</v>
          </cell>
          <cell r="F109">
            <v>45</v>
          </cell>
        </row>
        <row r="110">
          <cell r="A110" t="str">
            <v>Tampa em ferro fundido </v>
          </cell>
          <cell r="B110" t="str">
            <v>uni</v>
          </cell>
          <cell r="C110">
            <v>600</v>
          </cell>
          <cell r="F110">
            <v>600</v>
          </cell>
        </row>
        <row r="111">
          <cell r="A111" t="str">
            <v>Taxa de mobilização Estaca Helice Continua</v>
          </cell>
          <cell r="B111" t="str">
            <v>vb</v>
          </cell>
          <cell r="E111">
            <v>36000</v>
          </cell>
          <cell r="F111">
            <v>36000</v>
          </cell>
        </row>
        <row r="112">
          <cell r="A112" t="str">
            <v>Tela metalica aço galv #10 vão entre barras do guarda-corpo</v>
          </cell>
          <cell r="B112" t="str">
            <v>m2</v>
          </cell>
          <cell r="C112">
            <v>16.72</v>
          </cell>
          <cell r="D112">
            <v>15</v>
          </cell>
          <cell r="F112">
            <v>31.72</v>
          </cell>
        </row>
        <row r="113">
          <cell r="A113" t="str">
            <v>Telha em aço trapezoidal e=0,8mm pré-pintada, modelo LR-40 da Perfilor</v>
          </cell>
          <cell r="B113" t="str">
            <v>m2</v>
          </cell>
          <cell r="E113">
            <v>108.99</v>
          </cell>
          <cell r="F113">
            <v>108.99</v>
          </cell>
        </row>
        <row r="114">
          <cell r="A114" t="str">
            <v>Torneiras Pressmatic</v>
          </cell>
          <cell r="B114" t="str">
            <v>unid</v>
          </cell>
          <cell r="C114">
            <v>97.85</v>
          </cell>
          <cell r="D114">
            <v>30</v>
          </cell>
          <cell r="F114">
            <v>127.85</v>
          </cell>
        </row>
        <row r="115">
          <cell r="A115" t="str">
            <v>Tubos de Concreto diam adequado</v>
          </cell>
          <cell r="B115" t="str">
            <v>m</v>
          </cell>
          <cell r="C115">
            <v>22</v>
          </cell>
          <cell r="D115">
            <v>9</v>
          </cell>
          <cell r="F115">
            <v>31</v>
          </cell>
        </row>
        <row r="116">
          <cell r="A116" t="str">
            <v>Vaso sanit com caixa acoplada</v>
          </cell>
          <cell r="B116" t="str">
            <v>unid</v>
          </cell>
          <cell r="C116">
            <v>295.01</v>
          </cell>
          <cell r="D116">
            <v>50</v>
          </cell>
          <cell r="F116">
            <v>345.01</v>
          </cell>
        </row>
        <row r="117">
          <cell r="A117" t="str">
            <v>Vidros aramados 6mm com 2 laminas e filme plastico entre elas</v>
          </cell>
          <cell r="B117" t="str">
            <v>m2</v>
          </cell>
          <cell r="C117">
            <v>182.3</v>
          </cell>
          <cell r="D117">
            <v>40</v>
          </cell>
          <cell r="F117">
            <v>222.3</v>
          </cell>
        </row>
        <row r="118">
          <cell r="A118" t="str">
            <v>Viga para pórtico 230kV de barramento superior</v>
          </cell>
          <cell r="B118" t="str">
            <v>un</v>
          </cell>
          <cell r="C118">
            <v>6500</v>
          </cell>
          <cell r="F118">
            <v>6500</v>
          </cell>
        </row>
        <row r="119">
          <cell r="A119" t="str">
            <v>Visor de vidro aramado 60x50cm</v>
          </cell>
          <cell r="B119" t="str">
            <v>m2</v>
          </cell>
          <cell r="C119">
            <v>182.3</v>
          </cell>
          <cell r="D119">
            <v>40</v>
          </cell>
          <cell r="F119">
            <v>222.3</v>
          </cell>
        </row>
        <row r="121">
          <cell r="A121" t="str">
            <v> Verniz selador SHER-TILE HS BR, pintura anti-ácida PHENICONsobre argamassa (chapisco, emboço e reboco)</v>
          </cell>
          <cell r="B121" t="str">
            <v>m2</v>
          </cell>
          <cell r="E121">
            <v>25</v>
          </cell>
          <cell r="F121">
            <v>25</v>
          </cell>
        </row>
        <row r="122">
          <cell r="A122" t="str">
            <v> Verniz selador SHER-TILE HS BR, pintura anti-ácida PHENICONsobre argamassa (chapisco, emboço e reboco) Kerakret</v>
          </cell>
          <cell r="B122" t="str">
            <v>m</v>
          </cell>
          <cell r="E122">
            <v>19.23</v>
          </cell>
          <cell r="F122">
            <v>19.23</v>
          </cell>
        </row>
        <row r="123">
          <cell r="A123" t="str">
            <v>Ceramica 240x54x9mm, mod. 2109, castor, GAIL</v>
          </cell>
          <cell r="B123" t="str">
            <v>m2</v>
          </cell>
          <cell r="C123">
            <v>83</v>
          </cell>
          <cell r="D123">
            <v>19.38</v>
          </cell>
          <cell r="F123">
            <v>102.38</v>
          </cell>
        </row>
        <row r="124">
          <cell r="A124" t="str">
            <v>Cobertura completa - PANISOL</v>
          </cell>
          <cell r="B124" t="str">
            <v>m2</v>
          </cell>
          <cell r="E124">
            <v>100</v>
          </cell>
          <cell r="F124">
            <v>100</v>
          </cell>
        </row>
        <row r="125">
          <cell r="A125" t="str">
            <v>Concreto com selador, massa e pintura  acrílica porao de cabos</v>
          </cell>
          <cell r="B125" t="str">
            <v>m2</v>
          </cell>
          <cell r="F125">
            <v>0</v>
          </cell>
        </row>
        <row r="126">
          <cell r="A126" t="str">
            <v>Cortina de concreto</v>
          </cell>
          <cell r="B126" t="str">
            <v>m3</v>
          </cell>
          <cell r="C126">
            <v>1014.48</v>
          </cell>
          <cell r="D126">
            <v>676.32</v>
          </cell>
          <cell r="F126">
            <v>1690.8000000000002</v>
          </cell>
        </row>
        <row r="127">
          <cell r="A127" t="str">
            <v>Cx passagem drenagem cobertura</v>
          </cell>
          <cell r="B127" t="str">
            <v>uni</v>
          </cell>
          <cell r="C127">
            <v>665</v>
          </cell>
          <cell r="D127">
            <v>285</v>
          </cell>
          <cell r="F127">
            <v>950</v>
          </cell>
        </row>
        <row r="128">
          <cell r="A128" t="str">
            <v>Cx passagem drenagem porão</v>
          </cell>
          <cell r="B128" t="str">
            <v>uni</v>
          </cell>
          <cell r="C128">
            <v>595</v>
          </cell>
          <cell r="D128">
            <v>255</v>
          </cell>
          <cell r="F128">
            <v>850</v>
          </cell>
        </row>
        <row r="129">
          <cell r="A129" t="str">
            <v>Diversos elétrica</v>
          </cell>
          <cell r="B129" t="str">
            <v>m2</v>
          </cell>
          <cell r="C129">
            <v>70</v>
          </cell>
          <cell r="D129">
            <v>30</v>
          </cell>
          <cell r="F129">
            <v>100</v>
          </cell>
        </row>
        <row r="130">
          <cell r="A130" t="str">
            <v>Escada de acesso cobertura</v>
          </cell>
          <cell r="B130" t="str">
            <v>uni</v>
          </cell>
          <cell r="E130">
            <v>8000</v>
          </cell>
          <cell r="F130">
            <v>8000</v>
          </cell>
        </row>
        <row r="131">
          <cell r="A131" t="str">
            <v>Extravasor de água pluvial de aço 100mm</v>
          </cell>
          <cell r="B131" t="str">
            <v>m</v>
          </cell>
          <cell r="C131">
            <v>100</v>
          </cell>
          <cell r="D131">
            <v>37</v>
          </cell>
          <cell r="F131">
            <v>137</v>
          </cell>
        </row>
        <row r="132">
          <cell r="A132" t="str">
            <v>Impermeabilização laje cobertura</v>
          </cell>
          <cell r="B132" t="str">
            <v>m2</v>
          </cell>
          <cell r="E132">
            <v>78.74</v>
          </cell>
          <cell r="F132">
            <v>78.74</v>
          </cell>
        </row>
        <row r="133">
          <cell r="A133" t="str">
            <v>Madeira c/ verniz</v>
          </cell>
          <cell r="B133" t="str">
            <v>m</v>
          </cell>
          <cell r="C133">
            <v>10</v>
          </cell>
          <cell r="D133">
            <v>4</v>
          </cell>
          <cell r="F133">
            <v>14</v>
          </cell>
        </row>
        <row r="134">
          <cell r="A134" t="str">
            <v>Piso elevado de aço da PISOTRAT</v>
          </cell>
          <cell r="B134" t="str">
            <v>m2</v>
          </cell>
          <cell r="E134">
            <v>370.88</v>
          </cell>
          <cell r="F134">
            <v>370.88</v>
          </cell>
        </row>
        <row r="135">
          <cell r="A135" t="str">
            <v>Porta chapa aço galv 14 pintadas com esmalte sintetico + proteção Wash Primer - 1,20x2,70</v>
          </cell>
          <cell r="B135" t="str">
            <v>uni</v>
          </cell>
          <cell r="C135">
            <v>1620</v>
          </cell>
          <cell r="D135">
            <v>162</v>
          </cell>
          <cell r="F135">
            <v>1782</v>
          </cell>
        </row>
        <row r="136">
          <cell r="A136" t="str">
            <v>Porta chapa aço galv 14 pintadas com esmalte sintetico + proteção Wash Primer - 2,00x2,70</v>
          </cell>
          <cell r="B136" t="str">
            <v>uni</v>
          </cell>
          <cell r="C136">
            <v>2700</v>
          </cell>
          <cell r="D136">
            <v>270</v>
          </cell>
          <cell r="F136">
            <v>2970</v>
          </cell>
        </row>
        <row r="137">
          <cell r="A137" t="str">
            <v>Porta mad revest c laminado melaminico - 0,80x2,70</v>
          </cell>
          <cell r="B137" t="str">
            <v>uni</v>
          </cell>
          <cell r="C137">
            <v>350</v>
          </cell>
          <cell r="D137">
            <v>80</v>
          </cell>
          <cell r="F137">
            <v>430</v>
          </cell>
        </row>
        <row r="138">
          <cell r="A138" t="str">
            <v>Ralo hemisférico e tubo de água pluvial de aço 100mm</v>
          </cell>
          <cell r="B138" t="str">
            <v>m</v>
          </cell>
          <cell r="C138">
            <v>100</v>
          </cell>
          <cell r="D138">
            <v>37</v>
          </cell>
          <cell r="F138">
            <v>137</v>
          </cell>
        </row>
        <row r="139">
          <cell r="A139" t="str">
            <v>Rodapé Monolitico alta resist  tipo Polipiso 600  A acab polido</v>
          </cell>
          <cell r="B139" t="str">
            <v>m</v>
          </cell>
          <cell r="E139">
            <v>20</v>
          </cell>
          <cell r="F139">
            <v>20</v>
          </cell>
        </row>
        <row r="140">
          <cell r="A140" t="str">
            <v>Serviço de comunicação</v>
          </cell>
          <cell r="B140" t="str">
            <v>m2</v>
          </cell>
          <cell r="E140">
            <v>10</v>
          </cell>
          <cell r="F140">
            <v>10</v>
          </cell>
        </row>
        <row r="141">
          <cell r="F141">
            <v>0</v>
          </cell>
        </row>
      </sheetData>
      <sheetData sheetId="4"/>
      <sheetData sheetId="5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NALISE"/>
      <sheetName val="Preços"/>
    </sheetNames>
    <definedNames>
      <definedName name="Macro1"/>
    </defined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Solo I"/>
      <sheetName val="SoloII"/>
    </sheetNames>
    <sheetDataSet>
      <sheetData sheetId="0" refreshError="1"/>
      <sheetData sheetId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PLICAÇÃO"/>
      <sheetName val="Parametros"/>
    </sheetNames>
    <sheetDataSet>
      <sheetData sheetId="0" refreshError="1"/>
      <sheetData sheetId="1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CKBL"/>
      <sheetName val="Page 1"/>
      <sheetName val="Page 2 "/>
      <sheetName val="Page 3 "/>
      <sheetName val="Page 4"/>
      <sheetName val="Page 5"/>
      <sheetName val="Page 6"/>
      <sheetName val="7 Project Calculation"/>
      <sheetName val="8 Risk Analysis"/>
      <sheetName val="9 Project Cal. per BD"/>
      <sheetName val="APLICAÇÃO"/>
      <sheetName val="Page_1"/>
      <sheetName val="Page_2_"/>
      <sheetName val="Page_3_"/>
      <sheetName val="Page_4"/>
      <sheetName val="Page_5"/>
      <sheetName val="Page_6"/>
      <sheetName val="7_Project_Calculation"/>
      <sheetName val="8_Risk_Analysis"/>
      <sheetName val="9_Project_Cal__per_BD"/>
    </sheetNames>
    <sheetDataSet>
      <sheetData sheetId="0"/>
      <sheetData sheetId="1" refreshError="1">
        <row r="7">
          <cell r="H7" t="str">
            <v>TL Chavantes - Botucatu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>
        <row r="7">
          <cell r="H7" t="str">
            <v>TL Chavantes - Botucatu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  <sheetName val="Plan4"/>
      <sheetName val="Plan5"/>
      <sheetName val="Plan6"/>
      <sheetName val="Solo I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MCBR"/>
      <sheetName val="Folha de Rosto - 50"/>
      <sheetName val="Plan4"/>
    </sheet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ssume"/>
      <sheetName val="Detail"/>
      <sheetName val="Cash"/>
      <sheetName val="EPEnergy"/>
      <sheetName val="Debt"/>
      <sheetName val="ProjBal"/>
      <sheetName val="Drawdn"/>
      <sheetName val="USBal"/>
      <sheetName val="Sheet1"/>
      <sheetName val="Information"/>
      <sheetName val="Macros"/>
      <sheetName val="VEÍCULOS &amp; PESSO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COPO (2)"/>
      <sheetName val="ESCOPO"/>
      <sheetName val="Ajuda"/>
      <sheetName val="ÍNDICE"/>
      <sheetName val="ANEXO_1"/>
      <sheetName val="RESUMO"/>
      <sheetName val="DADOS"/>
      <sheetName val="-01-MOD"/>
      <sheetName val="13-MAT-FERR"/>
      <sheetName val="14-MAT.SEG "/>
      <sheetName val="15-DIVERSOS"/>
      <sheetName val="16-EQUIP."/>
      <sheetName val="16-CUSTO_EQUIPTO"/>
      <sheetName val="Plan1"/>
      <sheetName val="-17-MOI"/>
      <sheetName val="cro moi"/>
      <sheetName val="-18-CANTEIRO"/>
      <sheetName val="-19-TRANSP.PESSOAL"/>
      <sheetName val="-20-MOB-DESMOB "/>
      <sheetName val="-21-REFEICAO"/>
      <sheetName val="-22-VARIOS"/>
      <sheetName val="-23-TERCEIROS"/>
      <sheetName val="coef definido - + usual"/>
      <sheetName val="venda definida"/>
      <sheetName val="CASH_FLOW"/>
      <sheetName val="GRAF-CASH-FLOW"/>
      <sheetName val="CURVA-S"/>
      <sheetName val="GRÁF-RESUMO"/>
      <sheetName val="cro mod"/>
      <sheetName val="cro equi"/>
      <sheetName val="DESVIOS"/>
      <sheetName val="memoria1"/>
      <sheetName val="memoria"/>
      <sheetName val="tarifa"/>
      <sheetName val="Plan2"/>
      <sheetName val="Planilha"/>
      <sheetName val="_01_MOD"/>
      <sheetName val="13_MAT_FERR"/>
      <sheetName val="14_MAT_SEG "/>
      <sheetName val="15_DIVERSOS"/>
      <sheetName val="16_EQUIP_"/>
      <sheetName val="16_CUSTO_EQUIPTO"/>
      <sheetName val="_17_MOI"/>
      <sheetName val="_18_CANTEIRO"/>
      <sheetName val="_19_TRANSP_PESSOAL"/>
      <sheetName val="_20_MOB_DESMOB "/>
      <sheetName val="_21_REFEICAO"/>
      <sheetName val="_22_VARIOS"/>
      <sheetName val="_23_TERCEIROS"/>
      <sheetName val="ESCOPO_(2)"/>
      <sheetName val="14-MAT_SEG_"/>
      <sheetName val="16-EQUIP_"/>
      <sheetName val="cro_moi"/>
      <sheetName val="-19-TRANSP_PESSOAL"/>
      <sheetName val="-20-MOB-DESMOB_"/>
      <sheetName val="coef_definido_-_+_usual"/>
      <sheetName val="venda_definida"/>
      <sheetName val="cro_mod"/>
      <sheetName val="cro_equi"/>
      <sheetName val="14_MAT_SEG_"/>
      <sheetName val="_20_MOB_DESMOB_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QUADRO 01 - MOD</v>
          </cell>
        </row>
      </sheetData>
      <sheetData sheetId="7">
        <row r="1">
          <cell r="A1" t="str">
            <v>1 -  MÃO DE OBRA DIRETA</v>
          </cell>
        </row>
      </sheetData>
      <sheetData sheetId="8">
        <row r="1">
          <cell r="A1" t="str">
            <v>13 -  MATERIAIS E FERRAMENTAS</v>
          </cell>
        </row>
        <row r="2">
          <cell r="A2" t="str">
            <v>13.1 - MATERIAL CONSUMO / GASES</v>
          </cell>
        </row>
        <row r="5">
          <cell r="A5" t="str">
            <v>13.2 - MATERIAL APLICAÇÃO</v>
          </cell>
        </row>
        <row r="39">
          <cell r="A39" t="str">
            <v>13.3 -FERRAMENTAS</v>
          </cell>
        </row>
      </sheetData>
      <sheetData sheetId="9">
        <row r="1">
          <cell r="A1" t="str">
            <v>14 -  MATERIAL DE SEGURANÇA</v>
          </cell>
        </row>
      </sheetData>
      <sheetData sheetId="10">
        <row r="1">
          <cell r="A1" t="str">
            <v>15 -  DIVERSOS</v>
          </cell>
        </row>
        <row r="14">
          <cell r="A14" t="str">
            <v>EXAMES MÉDICOS ADMISSIONAIS</v>
          </cell>
        </row>
      </sheetData>
      <sheetData sheetId="11">
        <row r="1">
          <cell r="A1" t="str">
            <v>16 - EQUIPAMENTOS </v>
          </cell>
        </row>
        <row r="4">
          <cell r="A4" t="str">
            <v>16.1 - EQUIPAMENTOS MAIORES</v>
          </cell>
        </row>
        <row r="53">
          <cell r="A53" t="str">
            <v>16.2 - EQUIPAMENTOS MENORES</v>
          </cell>
        </row>
      </sheetData>
      <sheetData sheetId="12">
        <row r="1">
          <cell r="A1" t="str">
            <v>CUSTO DE COMBUSTÍVEL E LUFRIFICANTES</v>
          </cell>
        </row>
      </sheetData>
      <sheetData sheetId="13"/>
      <sheetData sheetId="14">
        <row r="1">
          <cell r="A1" t="str">
            <v>17 - DIREÇÃO TÉCNICA ADMINISTRATIVA</v>
          </cell>
        </row>
        <row r="5">
          <cell r="A5" t="str">
            <v>17.1 - MENSALISTA</v>
          </cell>
        </row>
        <row r="95">
          <cell r="A95" t="str">
            <v>17.2 - HORISTA</v>
          </cell>
        </row>
      </sheetData>
      <sheetData sheetId="15"/>
      <sheetData sheetId="16">
        <row r="1">
          <cell r="A1" t="str">
            <v>18 - CANTEIRO - INSTALAÇÃO - MANUTENÇÃO </v>
          </cell>
        </row>
      </sheetData>
      <sheetData sheetId="17">
        <row r="1">
          <cell r="A1" t="str">
            <v>19 - TRANSPORTE DE PESSOAL</v>
          </cell>
        </row>
      </sheetData>
      <sheetData sheetId="18">
        <row r="1">
          <cell r="A1" t="str">
            <v>20 - MOBILIZAÇÃO / DESMOBILIZAÇÃO</v>
          </cell>
        </row>
      </sheetData>
      <sheetData sheetId="19">
        <row r="1">
          <cell r="A1" t="str">
            <v>21 - REFEIÇÃO/REFEITÓRIO</v>
          </cell>
        </row>
      </sheetData>
      <sheetData sheetId="20">
        <row r="1">
          <cell r="A1" t="str">
            <v>22 - VÁRIOS</v>
          </cell>
        </row>
      </sheetData>
      <sheetData sheetId="21">
        <row r="1">
          <cell r="A1" t="str">
            <v>23 - SERVIÇOS DE TERCEIROS</v>
          </cell>
        </row>
      </sheetData>
      <sheetData sheetId="22"/>
      <sheetData sheetId="23"/>
      <sheetData sheetId="24">
        <row r="6">
          <cell r="B6" t="str">
            <v>CUSTO TOTAL CORRIGIDO</v>
          </cell>
        </row>
      </sheetData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">
          <cell r="A1" t="str">
            <v>14 -  MATERIAL DE SEGURANÇA</v>
          </cell>
        </row>
      </sheetData>
      <sheetData sheetId="51">
        <row r="1">
          <cell r="A1" t="str">
            <v>16 - EQUIPAMENTOS </v>
          </cell>
        </row>
      </sheetData>
      <sheetData sheetId="52"/>
      <sheetData sheetId="53">
        <row r="1">
          <cell r="A1" t="str">
            <v>19 - TRANSPORTE DE PESSOAL</v>
          </cell>
        </row>
      </sheetData>
      <sheetData sheetId="54">
        <row r="1">
          <cell r="A1" t="str">
            <v>20 - MOBILIZAÇÃO / DESMOBILIZAÇÃO</v>
          </cell>
        </row>
      </sheetData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SCOPO (2)"/>
      <sheetName val="ESCOPO"/>
      <sheetName val="Ajuda"/>
      <sheetName val="ÍNDICE"/>
      <sheetName val="ANEXO_1"/>
      <sheetName val="RESUMO"/>
      <sheetName val="DADOS"/>
      <sheetName val="-01-MOD"/>
      <sheetName val="13-MAT-FERR"/>
      <sheetName val="14-MAT.SEG "/>
      <sheetName val="15-DIVERSOS"/>
      <sheetName val="16-EQUIP."/>
      <sheetName val="16-CUSTO_EQUIPTO"/>
      <sheetName val="Plan1"/>
      <sheetName val="-17-MOI"/>
      <sheetName val="cro moi"/>
      <sheetName val="-18-CANTEIRO"/>
      <sheetName val="-19-TRANSP.PESSOAL"/>
      <sheetName val="-20-MOB-DESMOB "/>
      <sheetName val="-21-REFEICAO"/>
      <sheetName val="-22-VARIOS"/>
      <sheetName val="-23-TERCEIROS"/>
      <sheetName val="coef definido - + usual"/>
      <sheetName val="venda definida"/>
      <sheetName val="CASH_FLOW"/>
      <sheetName val="GRAF-CASH-FLOW"/>
      <sheetName val="CURVA-S"/>
      <sheetName val="GRÁF-RESUMO"/>
      <sheetName val="cro mod"/>
      <sheetName val="cro equi"/>
      <sheetName val="DESVIOS"/>
      <sheetName val="memoria1"/>
      <sheetName val="memoria"/>
      <sheetName val="tarifa"/>
      <sheetName val="Plan2"/>
      <sheetName val="Planilh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QUADRO 01 - MOD</v>
          </cell>
        </row>
      </sheetData>
      <sheetData sheetId="7">
        <row r="1">
          <cell r="A1" t="str">
            <v>1 -  MÃO DE OBRA DIRETA</v>
          </cell>
        </row>
      </sheetData>
      <sheetData sheetId="8">
        <row r="1">
          <cell r="A1" t="str">
            <v>13 -  MATERIAIS E FERRAMENTAS</v>
          </cell>
        </row>
      </sheetData>
      <sheetData sheetId="9">
        <row r="1">
          <cell r="A1" t="str">
            <v>14 -  MATERIAL DE SEGURANÇA</v>
          </cell>
        </row>
      </sheetData>
      <sheetData sheetId="10">
        <row r="1">
          <cell r="A1" t="str">
            <v>15 -  DIVERSOS</v>
          </cell>
        </row>
      </sheetData>
      <sheetData sheetId="11">
        <row r="1">
          <cell r="A1" t="str">
            <v>16 - EQUIPAMENTOS </v>
          </cell>
        </row>
      </sheetData>
      <sheetData sheetId="12">
        <row r="1">
          <cell r="A1" t="str">
            <v>CUSTO DE COMBUSTÍVEL E LUFRIFICANTES</v>
          </cell>
        </row>
      </sheetData>
      <sheetData sheetId="13"/>
      <sheetData sheetId="14">
        <row r="1">
          <cell r="A1" t="str">
            <v>17 - DIREÇÃO TÉCNICA ADMINISTRATIVA</v>
          </cell>
        </row>
      </sheetData>
      <sheetData sheetId="15"/>
      <sheetData sheetId="16">
        <row r="1">
          <cell r="A1" t="str">
            <v>18 - CANTEIRO - INSTALAÇÃO - MANUTENÇÃO </v>
          </cell>
        </row>
      </sheetData>
      <sheetData sheetId="17">
        <row r="1">
          <cell r="A1" t="str">
            <v>19 - TRANSPORTE DE PESSOAL</v>
          </cell>
        </row>
      </sheetData>
      <sheetData sheetId="18">
        <row r="1">
          <cell r="A1" t="str">
            <v>20 - MOBILIZAÇÃO / DESMOBILIZAÇÃO</v>
          </cell>
        </row>
      </sheetData>
      <sheetData sheetId="19">
        <row r="1">
          <cell r="A1" t="str">
            <v>21 - REFEIÇÃO/REFEITÓRIO</v>
          </cell>
        </row>
      </sheetData>
      <sheetData sheetId="20">
        <row r="1">
          <cell r="A1" t="str">
            <v>22 - VÁRIOS</v>
          </cell>
        </row>
      </sheetData>
      <sheetData sheetId="21">
        <row r="1">
          <cell r="A1" t="str">
            <v>23 - SERVIÇOS DE TERCEIROS</v>
          </cell>
        </row>
      </sheetData>
      <sheetData sheetId="22"/>
      <sheetData sheetId="23"/>
      <sheetData sheetId="24">
        <row r="6">
          <cell r="B6" t="str">
            <v>CUSTO TOTAL CORRIGIDO</v>
          </cell>
        </row>
      </sheetData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SCOPO (2)"/>
      <sheetName val="ESCOPO"/>
      <sheetName val="Ajuda"/>
      <sheetName val="ÍNDICE"/>
      <sheetName val="ANEXO_1"/>
      <sheetName val="RESUMO"/>
      <sheetName val="DADOS"/>
      <sheetName val="-01-MOD"/>
      <sheetName val="13-MAT-FERR"/>
      <sheetName val="14-MAT.SEG "/>
      <sheetName val="15-DIVERSOS"/>
      <sheetName val="16-EQUIP."/>
      <sheetName val="16-CUSTO_EQUIPTO"/>
      <sheetName val="Plan1"/>
      <sheetName val="-17-MOI"/>
      <sheetName val="cro moi"/>
      <sheetName val="-18-CANTEIRO"/>
      <sheetName val="-19-TRANSP.PESSOAL"/>
      <sheetName val="-20-MOB-DESMOB "/>
      <sheetName val="-21-REFEICAO"/>
      <sheetName val="-22-VARIOS"/>
      <sheetName val="-23-TERCEIROS"/>
      <sheetName val="coef definido - + usual"/>
      <sheetName val="venda definida"/>
      <sheetName val="CASH_FLOW"/>
      <sheetName val="GRAF-CASH-FLOW"/>
      <sheetName val="CURVA-S"/>
      <sheetName val="GRÁF-RESUMO"/>
      <sheetName val="cro mod"/>
      <sheetName val="cro equi"/>
      <sheetName val="DESVIOS"/>
      <sheetName val="memoria1"/>
      <sheetName val="memoria"/>
      <sheetName val="tarifa"/>
      <sheetName val="Plan2"/>
      <sheetName val="Planilh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Solo I"/>
      <sheetName val="SoloII"/>
    </sheetNames>
    <sheetDataSet>
      <sheetData sheetId="0" refreshError="1"/>
      <sheetData sheetId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Solo I"/>
      <sheetName val="SoloII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2"/>
  <sheetViews>
    <sheetView zoomScale="70" zoomScaleNormal="70" workbookViewId="0" topLeftCell="A1">
      <selection activeCell="D5" sqref="D5"/>
    </sheetView>
  </sheetViews>
  <sheetFormatPr defaultColWidth="9.140625" defaultRowHeight="15"/>
  <cols>
    <col min="1" max="1" width="9.140625" style="349" customWidth="1"/>
    <col min="2" max="2" width="143.57421875" style="349" customWidth="1"/>
    <col min="3" max="3" width="14.00390625" style="349" bestFit="1" customWidth="1"/>
    <col min="4" max="4" width="19.8515625" style="350" bestFit="1" customWidth="1"/>
    <col min="5" max="5" width="17.140625" style="349" customWidth="1"/>
    <col min="6" max="6" width="30.140625" style="349" customWidth="1"/>
    <col min="7" max="7" width="18.421875" style="0" customWidth="1"/>
    <col min="8" max="8" width="18.7109375" style="0" bestFit="1" customWidth="1"/>
    <col min="9" max="9" width="12.140625" style="0" customWidth="1"/>
    <col min="10" max="10" width="6.57421875" style="0" bestFit="1" customWidth="1"/>
  </cols>
  <sheetData>
    <row r="1" spans="1:10" ht="57" customHeight="1">
      <c r="A1" s="480" t="s">
        <v>1339</v>
      </c>
      <c r="B1" s="480"/>
      <c r="C1" s="480"/>
      <c r="D1" s="480"/>
      <c r="E1" s="480"/>
      <c r="F1" s="480"/>
      <c r="G1" s="445" t="s">
        <v>264</v>
      </c>
      <c r="H1" s="446">
        <v>4000</v>
      </c>
      <c r="I1" s="436">
        <v>0.7</v>
      </c>
      <c r="J1" s="324">
        <f>$H$2*I1</f>
        <v>14000</v>
      </c>
    </row>
    <row r="2" spans="1:10" ht="15" customHeight="1">
      <c r="A2" s="481"/>
      <c r="B2" s="482"/>
      <c r="C2" s="482"/>
      <c r="D2" s="482"/>
      <c r="E2" s="483"/>
      <c r="F2" s="331" t="s">
        <v>1338</v>
      </c>
      <c r="G2" s="324"/>
      <c r="H2" s="324">
        <v>20000</v>
      </c>
      <c r="I2" s="436">
        <v>0.08</v>
      </c>
      <c r="J2" s="324">
        <f aca="true" t="shared" si="0" ref="J2:J8">$H$2*I2</f>
        <v>1600</v>
      </c>
    </row>
    <row r="3" spans="7:10" ht="15" hidden="1">
      <c r="G3" s="324"/>
      <c r="H3" s="324"/>
      <c r="I3" s="437"/>
      <c r="J3" s="324">
        <f t="shared" si="0"/>
        <v>0</v>
      </c>
    </row>
    <row r="4" spans="7:10" ht="15" hidden="1">
      <c r="G4" s="324"/>
      <c r="H4" s="324"/>
      <c r="I4" s="437"/>
      <c r="J4" s="324">
        <f t="shared" si="0"/>
        <v>0</v>
      </c>
    </row>
    <row r="5" spans="1:10" ht="36.75" customHeight="1">
      <c r="A5" s="351" t="s">
        <v>1</v>
      </c>
      <c r="B5" s="351" t="s">
        <v>2</v>
      </c>
      <c r="C5" s="351" t="s">
        <v>242</v>
      </c>
      <c r="D5" s="405" t="s">
        <v>266</v>
      </c>
      <c r="E5" s="406" t="s">
        <v>267</v>
      </c>
      <c r="F5" s="352" t="s">
        <v>268</v>
      </c>
      <c r="G5" s="438"/>
      <c r="H5" s="325"/>
      <c r="I5" s="439">
        <v>0.08</v>
      </c>
      <c r="J5" s="324">
        <f t="shared" si="0"/>
        <v>1600</v>
      </c>
    </row>
    <row r="6" spans="1:10" ht="21" customHeight="1">
      <c r="A6" s="351" t="s">
        <v>94</v>
      </c>
      <c r="B6" s="352" t="s">
        <v>1330</v>
      </c>
      <c r="C6" s="351" t="s">
        <v>269</v>
      </c>
      <c r="D6" s="354">
        <f>12*H1</f>
        <v>48000</v>
      </c>
      <c r="E6" s="369"/>
      <c r="F6" s="356">
        <f>F8</f>
        <v>666242.293664</v>
      </c>
      <c r="G6" s="443">
        <f>F6/12</f>
        <v>55520.19113866667</v>
      </c>
      <c r="H6" s="440"/>
      <c r="I6" s="439">
        <v>0.07</v>
      </c>
      <c r="J6" s="324">
        <f t="shared" si="0"/>
        <v>1400.0000000000002</v>
      </c>
    </row>
    <row r="7" spans="1:10" ht="24.75" customHeight="1">
      <c r="A7" s="351" t="s">
        <v>95</v>
      </c>
      <c r="B7" s="487" t="s">
        <v>270</v>
      </c>
      <c r="C7" s="488"/>
      <c r="D7" s="488"/>
      <c r="E7" s="489"/>
      <c r="F7" s="370"/>
      <c r="G7" s="324"/>
      <c r="H7" s="325"/>
      <c r="I7" s="439">
        <v>0.05</v>
      </c>
      <c r="J7" s="324">
        <f t="shared" si="0"/>
        <v>1000</v>
      </c>
    </row>
    <row r="8" spans="1:10" ht="120">
      <c r="A8" s="371" t="s">
        <v>1058</v>
      </c>
      <c r="B8" s="368" t="s">
        <v>271</v>
      </c>
      <c r="C8" s="371" t="s">
        <v>272</v>
      </c>
      <c r="D8" s="372">
        <f>D6</f>
        <v>48000</v>
      </c>
      <c r="E8" s="373">
        <f>'Comp Garantia - Anexo B'!H214</f>
        <v>13.880047784666667</v>
      </c>
      <c r="F8" s="373">
        <f>D8*E8</f>
        <v>666242.293664</v>
      </c>
      <c r="G8" s="437"/>
      <c r="H8" s="325"/>
      <c r="I8" s="439">
        <v>0.02</v>
      </c>
      <c r="J8" s="324">
        <f t="shared" si="0"/>
        <v>400</v>
      </c>
    </row>
    <row r="9" spans="1:10" ht="26.25" customHeight="1">
      <c r="A9" s="351" t="s">
        <v>81</v>
      </c>
      <c r="B9" s="352" t="s">
        <v>273</v>
      </c>
      <c r="C9" s="353"/>
      <c r="D9" s="354"/>
      <c r="E9" s="355"/>
      <c r="F9" s="356">
        <f>SUM(F11:F206)</f>
        <v>731443.7299999999</v>
      </c>
      <c r="G9" s="325"/>
      <c r="H9" s="444"/>
      <c r="I9" s="324"/>
      <c r="J9" s="324"/>
    </row>
    <row r="10" spans="1:10" ht="38.25" customHeight="1">
      <c r="A10" s="357" t="s">
        <v>106</v>
      </c>
      <c r="B10" s="358" t="s">
        <v>281</v>
      </c>
      <c r="C10" s="359" t="s">
        <v>282</v>
      </c>
      <c r="D10" s="360" t="s">
        <v>282</v>
      </c>
      <c r="E10" s="361" t="s">
        <v>282</v>
      </c>
      <c r="F10" s="361" t="str">
        <f>IF(E10="","",ROUND(D10*E10,2))</f>
        <v/>
      </c>
      <c r="G10" s="324"/>
      <c r="H10" s="444"/>
      <c r="I10" s="324"/>
      <c r="J10" s="324"/>
    </row>
    <row r="11" spans="1:6" ht="38.25" customHeight="1">
      <c r="A11" s="359" t="s">
        <v>431</v>
      </c>
      <c r="B11" s="362" t="s">
        <v>283</v>
      </c>
      <c r="C11" s="363" t="s">
        <v>79</v>
      </c>
      <c r="D11" s="360">
        <v>8</v>
      </c>
      <c r="E11" s="364">
        <v>173.67000000000002</v>
      </c>
      <c r="F11" s="365">
        <f>IF(E11="","",ROUND(D11*E11,2))</f>
        <v>1389.36</v>
      </c>
    </row>
    <row r="12" spans="1:6" ht="38.25" customHeight="1">
      <c r="A12" s="359" t="s">
        <v>432</v>
      </c>
      <c r="B12" s="362" t="s">
        <v>78</v>
      </c>
      <c r="C12" s="363" t="s">
        <v>79</v>
      </c>
      <c r="D12" s="360">
        <v>8</v>
      </c>
      <c r="E12" s="364">
        <v>221.05999999999997</v>
      </c>
      <c r="F12" s="365">
        <f>IF(E12="","",ROUND(D12*E12,2))</f>
        <v>1768.48</v>
      </c>
    </row>
    <row r="13" spans="1:9" ht="38.25" customHeight="1">
      <c r="A13" s="359" t="s">
        <v>433</v>
      </c>
      <c r="B13" s="362" t="s">
        <v>80</v>
      </c>
      <c r="C13" s="363" t="s">
        <v>79</v>
      </c>
      <c r="D13" s="360">
        <v>8</v>
      </c>
      <c r="E13" s="364">
        <v>248.14000000000001</v>
      </c>
      <c r="F13" s="365">
        <f>IF(E13="","",ROUND(D13*E13,2))</f>
        <v>1985.12</v>
      </c>
      <c r="H13" s="177"/>
      <c r="I13" s="178"/>
    </row>
    <row r="14" spans="1:6" ht="38.25" customHeight="1">
      <c r="A14" s="357" t="s">
        <v>107</v>
      </c>
      <c r="B14" s="358" t="s">
        <v>284</v>
      </c>
      <c r="C14" s="363"/>
      <c r="D14" s="360"/>
      <c r="E14" s="364"/>
      <c r="F14" s="365"/>
    </row>
    <row r="15" spans="1:6" ht="26.25" customHeight="1">
      <c r="A15" s="359" t="s">
        <v>434</v>
      </c>
      <c r="B15" s="362" t="s">
        <v>279</v>
      </c>
      <c r="C15" s="363" t="s">
        <v>79</v>
      </c>
      <c r="D15" s="360">
        <v>8</v>
      </c>
      <c r="E15" s="364">
        <v>187.20999999999998</v>
      </c>
      <c r="F15" s="365">
        <f aca="true" t="shared" si="1" ref="F15:F84">IF(E15="","",ROUND(D15*E15,2))</f>
        <v>1497.68</v>
      </c>
    </row>
    <row r="16" spans="1:6" ht="26.25" customHeight="1">
      <c r="A16" s="359" t="s">
        <v>435</v>
      </c>
      <c r="B16" s="362" t="s">
        <v>78</v>
      </c>
      <c r="C16" s="363" t="s">
        <v>79</v>
      </c>
      <c r="D16" s="360">
        <v>8</v>
      </c>
      <c r="E16" s="364">
        <v>244.09</v>
      </c>
      <c r="F16" s="365">
        <f t="shared" si="1"/>
        <v>1952.72</v>
      </c>
    </row>
    <row r="17" spans="1:6" ht="26.25" customHeight="1">
      <c r="A17" s="359" t="s">
        <v>436</v>
      </c>
      <c r="B17" s="362" t="s">
        <v>80</v>
      </c>
      <c r="C17" s="363" t="s">
        <v>79</v>
      </c>
      <c r="D17" s="360">
        <v>8</v>
      </c>
      <c r="E17" s="364">
        <v>263.46999999999997</v>
      </c>
      <c r="F17" s="365">
        <f t="shared" si="1"/>
        <v>2107.76</v>
      </c>
    </row>
    <row r="18" spans="1:6" ht="26.25" customHeight="1">
      <c r="A18" s="357" t="s">
        <v>133</v>
      </c>
      <c r="B18" s="358" t="s">
        <v>280</v>
      </c>
      <c r="C18" s="363"/>
      <c r="D18" s="360"/>
      <c r="E18" s="364"/>
      <c r="F18" s="365"/>
    </row>
    <row r="19" spans="1:6" ht="26.25" customHeight="1">
      <c r="A19" s="359" t="s">
        <v>1082</v>
      </c>
      <c r="B19" s="362" t="s">
        <v>78</v>
      </c>
      <c r="C19" s="363" t="s">
        <v>79</v>
      </c>
      <c r="D19" s="360">
        <v>8</v>
      </c>
      <c r="E19" s="364">
        <v>149.93</v>
      </c>
      <c r="F19" s="365">
        <f>IF(E19="","",ROUND(D19*E19,2))</f>
        <v>1199.44</v>
      </c>
    </row>
    <row r="20" spans="1:6" ht="26.25" customHeight="1">
      <c r="A20" s="359" t="s">
        <v>1083</v>
      </c>
      <c r="B20" s="362" t="s">
        <v>80</v>
      </c>
      <c r="C20" s="363" t="s">
        <v>79</v>
      </c>
      <c r="D20" s="360">
        <v>8</v>
      </c>
      <c r="E20" s="364">
        <v>161.67000000000002</v>
      </c>
      <c r="F20" s="365">
        <f>IF(E20="","",ROUND(D20*E20,2))</f>
        <v>1293.36</v>
      </c>
    </row>
    <row r="21" spans="1:6" ht="54" customHeight="1">
      <c r="A21" s="357" t="s">
        <v>108</v>
      </c>
      <c r="B21" s="358" t="s">
        <v>285</v>
      </c>
      <c r="C21" s="363"/>
      <c r="D21" s="360"/>
      <c r="E21" s="364"/>
      <c r="F21" s="365"/>
    </row>
    <row r="22" spans="1:6" ht="26.25" customHeight="1">
      <c r="A22" s="359" t="s">
        <v>437</v>
      </c>
      <c r="B22" s="362" t="s">
        <v>279</v>
      </c>
      <c r="C22" s="363" t="s">
        <v>79</v>
      </c>
      <c r="D22" s="360">
        <v>8</v>
      </c>
      <c r="E22" s="364">
        <v>135.26000000000002</v>
      </c>
      <c r="F22" s="365">
        <f>IF(E22="","",ROUND(D22*E22,2))</f>
        <v>1082.08</v>
      </c>
    </row>
    <row r="23" spans="1:6" ht="26.25" customHeight="1">
      <c r="A23" s="359" t="s">
        <v>438</v>
      </c>
      <c r="B23" s="362" t="s">
        <v>78</v>
      </c>
      <c r="C23" s="363" t="s">
        <v>79</v>
      </c>
      <c r="D23" s="360">
        <v>8</v>
      </c>
      <c r="E23" s="364">
        <v>159.91</v>
      </c>
      <c r="F23" s="365">
        <f>IF(E23="","",ROUND(D23*E23,2))</f>
        <v>1279.28</v>
      </c>
    </row>
    <row r="24" spans="1:6" ht="26.25" customHeight="1">
      <c r="A24" s="359" t="s">
        <v>439</v>
      </c>
      <c r="B24" s="362" t="s">
        <v>80</v>
      </c>
      <c r="C24" s="363" t="s">
        <v>79</v>
      </c>
      <c r="D24" s="360">
        <v>8</v>
      </c>
      <c r="E24" s="364">
        <v>173.97</v>
      </c>
      <c r="F24" s="365">
        <f>IF(E24="","",ROUND(D24*E24,2))</f>
        <v>1391.76</v>
      </c>
    </row>
    <row r="25" spans="1:6" ht="26.25" customHeight="1">
      <c r="A25" s="357" t="s">
        <v>440</v>
      </c>
      <c r="B25" s="366" t="s">
        <v>286</v>
      </c>
      <c r="C25" s="359" t="s">
        <v>282</v>
      </c>
      <c r="D25" s="360"/>
      <c r="E25" s="365" t="s">
        <v>282</v>
      </c>
      <c r="F25" s="365" t="str">
        <f t="shared" si="1"/>
        <v/>
      </c>
    </row>
    <row r="26" spans="1:6" ht="24.75" customHeight="1">
      <c r="A26" s="359" t="s">
        <v>441</v>
      </c>
      <c r="B26" s="362" t="s">
        <v>287</v>
      </c>
      <c r="C26" s="363" t="s">
        <v>83</v>
      </c>
      <c r="D26" s="360">
        <v>5</v>
      </c>
      <c r="E26" s="364">
        <v>125.77999999999999</v>
      </c>
      <c r="F26" s="365">
        <f t="shared" si="1"/>
        <v>628.9</v>
      </c>
    </row>
    <row r="27" spans="1:6" ht="26.25" customHeight="1">
      <c r="A27" s="359" t="s">
        <v>442</v>
      </c>
      <c r="B27" s="362" t="s">
        <v>288</v>
      </c>
      <c r="C27" s="363" t="s">
        <v>83</v>
      </c>
      <c r="D27" s="360">
        <v>5</v>
      </c>
      <c r="E27" s="364">
        <v>182.57</v>
      </c>
      <c r="F27" s="365">
        <f t="shared" si="1"/>
        <v>912.85</v>
      </c>
    </row>
    <row r="28" spans="1:6" ht="26.25" customHeight="1">
      <c r="A28" s="359" t="s">
        <v>443</v>
      </c>
      <c r="B28" s="362" t="s">
        <v>289</v>
      </c>
      <c r="C28" s="363" t="s">
        <v>83</v>
      </c>
      <c r="D28" s="360">
        <v>5</v>
      </c>
      <c r="E28" s="364">
        <v>264.64</v>
      </c>
      <c r="F28" s="365">
        <f t="shared" si="1"/>
        <v>1323.2</v>
      </c>
    </row>
    <row r="29" spans="1:6" ht="26.25" customHeight="1">
      <c r="A29" s="357" t="s">
        <v>444</v>
      </c>
      <c r="B29" s="358" t="s">
        <v>290</v>
      </c>
      <c r="C29" s="359" t="s">
        <v>282</v>
      </c>
      <c r="D29" s="360"/>
      <c r="E29" s="365" t="s">
        <v>282</v>
      </c>
      <c r="F29" s="365" t="str">
        <f t="shared" si="1"/>
        <v/>
      </c>
    </row>
    <row r="30" spans="1:6" ht="26.25" customHeight="1">
      <c r="A30" s="359" t="s">
        <v>445</v>
      </c>
      <c r="B30" s="362" t="s">
        <v>291</v>
      </c>
      <c r="C30" s="363" t="s">
        <v>83</v>
      </c>
      <c r="D30" s="360">
        <v>2</v>
      </c>
      <c r="E30" s="364">
        <v>174.74</v>
      </c>
      <c r="F30" s="365">
        <f t="shared" si="1"/>
        <v>349.48</v>
      </c>
    </row>
    <row r="31" spans="1:7" ht="26.25" customHeight="1">
      <c r="A31" s="359" t="s">
        <v>446</v>
      </c>
      <c r="B31" s="362" t="s">
        <v>292</v>
      </c>
      <c r="C31" s="363" t="s">
        <v>83</v>
      </c>
      <c r="D31" s="360">
        <v>1</v>
      </c>
      <c r="E31" s="364">
        <v>219.96999999999997</v>
      </c>
      <c r="F31" s="365">
        <f t="shared" si="1"/>
        <v>219.97</v>
      </c>
      <c r="G31" s="178"/>
    </row>
    <row r="32" spans="1:7" ht="26.25" customHeight="1">
      <c r="A32" s="359" t="s">
        <v>447</v>
      </c>
      <c r="B32" s="362" t="s">
        <v>293</v>
      </c>
      <c r="C32" s="363" t="s">
        <v>83</v>
      </c>
      <c r="D32" s="360">
        <v>1</v>
      </c>
      <c r="E32" s="364">
        <v>310.69</v>
      </c>
      <c r="F32" s="365">
        <f t="shared" si="1"/>
        <v>310.69</v>
      </c>
      <c r="G32" s="178"/>
    </row>
    <row r="33" spans="1:7" ht="26.25" customHeight="1">
      <c r="A33" s="359" t="s">
        <v>448</v>
      </c>
      <c r="B33" s="362" t="s">
        <v>294</v>
      </c>
      <c r="C33" s="363" t="s">
        <v>83</v>
      </c>
      <c r="D33" s="360">
        <v>1</v>
      </c>
      <c r="E33" s="364">
        <v>512.8299999999999</v>
      </c>
      <c r="F33" s="365">
        <f t="shared" si="1"/>
        <v>512.83</v>
      </c>
      <c r="G33" s="178"/>
    </row>
    <row r="34" spans="1:7" ht="26.25" customHeight="1">
      <c r="A34" s="359" t="s">
        <v>449</v>
      </c>
      <c r="B34" s="362" t="s">
        <v>295</v>
      </c>
      <c r="C34" s="363" t="s">
        <v>83</v>
      </c>
      <c r="D34" s="360">
        <v>1</v>
      </c>
      <c r="E34" s="364">
        <v>915.3100000000001</v>
      </c>
      <c r="F34" s="365">
        <f t="shared" si="1"/>
        <v>915.31</v>
      </c>
      <c r="G34" s="178"/>
    </row>
    <row r="35" spans="1:7" ht="39.75" customHeight="1">
      <c r="A35" s="357" t="s">
        <v>450</v>
      </c>
      <c r="B35" s="358" t="s">
        <v>296</v>
      </c>
      <c r="C35" s="359" t="s">
        <v>282</v>
      </c>
      <c r="D35" s="360" t="s">
        <v>282</v>
      </c>
      <c r="E35" s="365" t="s">
        <v>282</v>
      </c>
      <c r="F35" s="365" t="str">
        <f t="shared" si="1"/>
        <v/>
      </c>
      <c r="G35" s="178"/>
    </row>
    <row r="36" spans="1:7" ht="26.25" customHeight="1">
      <c r="A36" s="359" t="s">
        <v>451</v>
      </c>
      <c r="B36" s="362" t="s">
        <v>297</v>
      </c>
      <c r="C36" s="363" t="s">
        <v>274</v>
      </c>
      <c r="D36" s="360">
        <v>250</v>
      </c>
      <c r="E36" s="364">
        <v>2.88</v>
      </c>
      <c r="F36" s="365">
        <f t="shared" si="1"/>
        <v>720</v>
      </c>
      <c r="G36" s="178"/>
    </row>
    <row r="37" spans="1:6" ht="24" customHeight="1">
      <c r="A37" s="359" t="s">
        <v>452</v>
      </c>
      <c r="B37" s="362" t="s">
        <v>298</v>
      </c>
      <c r="C37" s="363" t="s">
        <v>274</v>
      </c>
      <c r="D37" s="360">
        <v>200</v>
      </c>
      <c r="E37" s="364">
        <v>4.13</v>
      </c>
      <c r="F37" s="365">
        <f t="shared" si="1"/>
        <v>826</v>
      </c>
    </row>
    <row r="38" spans="1:6" ht="26.25" customHeight="1">
      <c r="A38" s="359" t="s">
        <v>453</v>
      </c>
      <c r="B38" s="362" t="s">
        <v>299</v>
      </c>
      <c r="C38" s="363" t="s">
        <v>274</v>
      </c>
      <c r="D38" s="360">
        <v>100</v>
      </c>
      <c r="E38" s="364">
        <v>4.82</v>
      </c>
      <c r="F38" s="365">
        <f>IF(E38="","",ROUND(D38*E38,2))</f>
        <v>482</v>
      </c>
    </row>
    <row r="39" spans="1:6" ht="26.25" customHeight="1">
      <c r="A39" s="359" t="s">
        <v>454</v>
      </c>
      <c r="B39" s="362" t="s">
        <v>300</v>
      </c>
      <c r="C39" s="363" t="s">
        <v>274</v>
      </c>
      <c r="D39" s="360">
        <v>100</v>
      </c>
      <c r="E39" s="364">
        <v>6.710000000000001</v>
      </c>
      <c r="F39" s="365">
        <f>IF(E39="","",ROUND(D39*E39,2))</f>
        <v>671</v>
      </c>
    </row>
    <row r="40" spans="1:6" ht="26.25" customHeight="1">
      <c r="A40" s="359" t="s">
        <v>455</v>
      </c>
      <c r="B40" s="362" t="s">
        <v>301</v>
      </c>
      <c r="C40" s="363" t="s">
        <v>274</v>
      </c>
      <c r="D40" s="360">
        <v>100</v>
      </c>
      <c r="E40" s="364">
        <v>9.42</v>
      </c>
      <c r="F40" s="365">
        <f>IF(E40="","",ROUND(D40*E40,2))</f>
        <v>942</v>
      </c>
    </row>
    <row r="41" spans="1:6" ht="26.25" customHeight="1">
      <c r="A41" s="359" t="s">
        <v>456</v>
      </c>
      <c r="B41" s="362" t="s">
        <v>302</v>
      </c>
      <c r="C41" s="363" t="s">
        <v>274</v>
      </c>
      <c r="D41" s="360">
        <v>50</v>
      </c>
      <c r="E41" s="364">
        <v>15.09</v>
      </c>
      <c r="F41" s="365">
        <f>IF(E41="","",ROUND(D41*E41,2))</f>
        <v>754.5</v>
      </c>
    </row>
    <row r="42" spans="1:11" s="179" customFormat="1" ht="39.75" customHeight="1">
      <c r="A42" s="357" t="s">
        <v>457</v>
      </c>
      <c r="B42" s="358" t="s">
        <v>303</v>
      </c>
      <c r="C42" s="359" t="s">
        <v>282</v>
      </c>
      <c r="D42" s="360" t="s">
        <v>282</v>
      </c>
      <c r="E42" s="365" t="s">
        <v>282</v>
      </c>
      <c r="F42" s="365" t="str">
        <f t="shared" si="1"/>
        <v/>
      </c>
      <c r="I42"/>
      <c r="J42"/>
      <c r="K42"/>
    </row>
    <row r="43" spans="1:6" ht="26.25" customHeight="1">
      <c r="A43" s="359" t="s">
        <v>458</v>
      </c>
      <c r="B43" s="362" t="s">
        <v>304</v>
      </c>
      <c r="C43" s="363" t="s">
        <v>274</v>
      </c>
      <c r="D43" s="360">
        <v>800</v>
      </c>
      <c r="E43" s="364">
        <v>6</v>
      </c>
      <c r="F43" s="365">
        <f t="shared" si="1"/>
        <v>4800</v>
      </c>
    </row>
    <row r="44" spans="1:6" ht="26.25" customHeight="1">
      <c r="A44" s="359" t="s">
        <v>459</v>
      </c>
      <c r="B44" s="362" t="s">
        <v>305</v>
      </c>
      <c r="C44" s="363" t="s">
        <v>274</v>
      </c>
      <c r="D44" s="360">
        <v>200</v>
      </c>
      <c r="E44" s="364">
        <v>4.64</v>
      </c>
      <c r="F44" s="365">
        <f t="shared" si="1"/>
        <v>928</v>
      </c>
    </row>
    <row r="45" spans="1:11" s="179" customFormat="1" ht="39.75" customHeight="1">
      <c r="A45" s="357" t="s">
        <v>460</v>
      </c>
      <c r="B45" s="358" t="s">
        <v>306</v>
      </c>
      <c r="C45" s="359" t="s">
        <v>282</v>
      </c>
      <c r="D45" s="360" t="s">
        <v>282</v>
      </c>
      <c r="E45" s="365" t="s">
        <v>282</v>
      </c>
      <c r="F45" s="365" t="str">
        <f t="shared" si="1"/>
        <v/>
      </c>
      <c r="I45"/>
      <c r="J45"/>
      <c r="K45"/>
    </row>
    <row r="46" spans="1:6" ht="26.25" customHeight="1">
      <c r="A46" s="359" t="s">
        <v>461</v>
      </c>
      <c r="B46" s="362" t="s">
        <v>307</v>
      </c>
      <c r="C46" s="363" t="s">
        <v>274</v>
      </c>
      <c r="D46" s="360">
        <v>300</v>
      </c>
      <c r="E46" s="364">
        <v>6.56</v>
      </c>
      <c r="F46" s="365">
        <f t="shared" si="1"/>
        <v>1968</v>
      </c>
    </row>
    <row r="47" spans="1:6" ht="27.75" customHeight="1">
      <c r="A47" s="359" t="s">
        <v>462</v>
      </c>
      <c r="B47" s="362" t="s">
        <v>308</v>
      </c>
      <c r="C47" s="363" t="s">
        <v>274</v>
      </c>
      <c r="D47" s="360">
        <v>300</v>
      </c>
      <c r="E47" s="364">
        <v>13.73</v>
      </c>
      <c r="F47" s="365">
        <f t="shared" si="1"/>
        <v>4119</v>
      </c>
    </row>
    <row r="48" spans="1:6" ht="26.25" customHeight="1">
      <c r="A48" s="359" t="s">
        <v>463</v>
      </c>
      <c r="B48" s="362" t="s">
        <v>309</v>
      </c>
      <c r="C48" s="363" t="s">
        <v>274</v>
      </c>
      <c r="D48" s="360">
        <v>100</v>
      </c>
      <c r="E48" s="364">
        <v>9.27</v>
      </c>
      <c r="F48" s="365">
        <f t="shared" si="1"/>
        <v>927</v>
      </c>
    </row>
    <row r="49" spans="1:11" s="179" customFormat="1" ht="26.25" customHeight="1">
      <c r="A49" s="359" t="s">
        <v>464</v>
      </c>
      <c r="B49" s="362" t="s">
        <v>310</v>
      </c>
      <c r="C49" s="363" t="s">
        <v>274</v>
      </c>
      <c r="D49" s="360">
        <v>100</v>
      </c>
      <c r="E49" s="364">
        <v>18.939999999999998</v>
      </c>
      <c r="F49" s="365">
        <f t="shared" si="1"/>
        <v>1894</v>
      </c>
      <c r="I49"/>
      <c r="J49"/>
      <c r="K49"/>
    </row>
    <row r="50" spans="1:6" ht="26.25" customHeight="1">
      <c r="A50" s="357" t="s">
        <v>465</v>
      </c>
      <c r="B50" s="358" t="s">
        <v>311</v>
      </c>
      <c r="C50" s="359" t="s">
        <v>282</v>
      </c>
      <c r="D50" s="360" t="s">
        <v>282</v>
      </c>
      <c r="E50" s="365" t="s">
        <v>282</v>
      </c>
      <c r="F50" s="365" t="str">
        <f t="shared" si="1"/>
        <v/>
      </c>
    </row>
    <row r="51" spans="1:6" ht="26.25" customHeight="1">
      <c r="A51" s="359" t="s">
        <v>466</v>
      </c>
      <c r="B51" s="362" t="s">
        <v>312</v>
      </c>
      <c r="C51" s="363" t="s">
        <v>83</v>
      </c>
      <c r="D51" s="360">
        <v>20</v>
      </c>
      <c r="E51" s="364">
        <v>52.6</v>
      </c>
      <c r="F51" s="365">
        <f t="shared" si="1"/>
        <v>1052</v>
      </c>
    </row>
    <row r="52" spans="1:6" ht="26.25" customHeight="1">
      <c r="A52" s="357" t="s">
        <v>467</v>
      </c>
      <c r="B52" s="358" t="s">
        <v>313</v>
      </c>
      <c r="C52" s="359" t="s">
        <v>282</v>
      </c>
      <c r="D52" s="360"/>
      <c r="E52" s="365" t="s">
        <v>282</v>
      </c>
      <c r="F52" s="365" t="str">
        <f t="shared" si="1"/>
        <v/>
      </c>
    </row>
    <row r="53" spans="1:6" ht="26.25" customHeight="1">
      <c r="A53" s="359" t="s">
        <v>468</v>
      </c>
      <c r="B53" s="362" t="s">
        <v>314</v>
      </c>
      <c r="C53" s="363" t="s">
        <v>83</v>
      </c>
      <c r="D53" s="360">
        <v>20</v>
      </c>
      <c r="E53" s="364">
        <v>53.71</v>
      </c>
      <c r="F53" s="365">
        <f t="shared" si="1"/>
        <v>1074.2</v>
      </c>
    </row>
    <row r="54" spans="1:6" ht="26.25" customHeight="1">
      <c r="A54" s="359" t="s">
        <v>469</v>
      </c>
      <c r="B54" s="362" t="s">
        <v>315</v>
      </c>
      <c r="C54" s="363" t="s">
        <v>83</v>
      </c>
      <c r="D54" s="360">
        <v>20</v>
      </c>
      <c r="E54" s="364">
        <v>72.41</v>
      </c>
      <c r="F54" s="365">
        <f t="shared" si="1"/>
        <v>1448.2</v>
      </c>
    </row>
    <row r="55" spans="1:6" ht="26.25" customHeight="1">
      <c r="A55" s="357" t="s">
        <v>470</v>
      </c>
      <c r="B55" s="358" t="s">
        <v>316</v>
      </c>
      <c r="C55" s="359" t="s">
        <v>282</v>
      </c>
      <c r="D55" s="360" t="s">
        <v>282</v>
      </c>
      <c r="E55" s="365" t="s">
        <v>282</v>
      </c>
      <c r="F55" s="365" t="str">
        <f t="shared" si="1"/>
        <v/>
      </c>
    </row>
    <row r="56" spans="1:6" ht="26.25" customHeight="1">
      <c r="A56" s="359" t="s">
        <v>471</v>
      </c>
      <c r="B56" s="362" t="s">
        <v>317</v>
      </c>
      <c r="C56" s="363" t="s">
        <v>83</v>
      </c>
      <c r="D56" s="360">
        <v>100</v>
      </c>
      <c r="E56" s="364">
        <v>48.81</v>
      </c>
      <c r="F56" s="365">
        <f t="shared" si="1"/>
        <v>4881</v>
      </c>
    </row>
    <row r="57" spans="1:6" ht="26.25" customHeight="1">
      <c r="A57" s="357" t="s">
        <v>472</v>
      </c>
      <c r="B57" s="358" t="s">
        <v>318</v>
      </c>
      <c r="C57" s="359" t="s">
        <v>282</v>
      </c>
      <c r="D57" s="360" t="s">
        <v>282</v>
      </c>
      <c r="E57" s="365" t="s">
        <v>282</v>
      </c>
      <c r="F57" s="365" t="str">
        <f t="shared" si="1"/>
        <v/>
      </c>
    </row>
    <row r="58" spans="1:6" ht="26.25" customHeight="1">
      <c r="A58" s="359" t="s">
        <v>473</v>
      </c>
      <c r="B58" s="362" t="s">
        <v>319</v>
      </c>
      <c r="C58" s="363" t="s">
        <v>83</v>
      </c>
      <c r="D58" s="360">
        <v>100</v>
      </c>
      <c r="E58" s="364">
        <v>21.54</v>
      </c>
      <c r="F58" s="365">
        <f t="shared" si="1"/>
        <v>2154</v>
      </c>
    </row>
    <row r="59" spans="1:6" ht="26.25" customHeight="1">
      <c r="A59" s="357" t="s">
        <v>749</v>
      </c>
      <c r="B59" s="358" t="s">
        <v>750</v>
      </c>
      <c r="C59" s="359" t="s">
        <v>282</v>
      </c>
      <c r="D59" s="360" t="s">
        <v>282</v>
      </c>
      <c r="E59" s="365" t="s">
        <v>282</v>
      </c>
      <c r="F59" s="365" t="str">
        <f aca="true" t="shared" si="2" ref="F59">IF(E59="","",ROUND(D59*E59,2))</f>
        <v/>
      </c>
    </row>
    <row r="60" spans="1:6" ht="26.25" customHeight="1">
      <c r="A60" s="359" t="s">
        <v>751</v>
      </c>
      <c r="B60" s="367" t="s">
        <v>1041</v>
      </c>
      <c r="C60" s="363" t="s">
        <v>83</v>
      </c>
      <c r="D60" s="360">
        <v>15</v>
      </c>
      <c r="E60" s="364">
        <v>850</v>
      </c>
      <c r="F60" s="365">
        <f>ROUND(D60*E60,2)</f>
        <v>12750</v>
      </c>
    </row>
    <row r="61" spans="1:6" ht="26.25" customHeight="1">
      <c r="A61" s="359" t="s">
        <v>752</v>
      </c>
      <c r="B61" s="367" t="s">
        <v>1042</v>
      </c>
      <c r="C61" s="363" t="s">
        <v>83</v>
      </c>
      <c r="D61" s="360">
        <v>1</v>
      </c>
      <c r="E61" s="364">
        <v>3000</v>
      </c>
      <c r="F61" s="365">
        <f>ROUND(D61*E61,2)</f>
        <v>3000</v>
      </c>
    </row>
    <row r="62" spans="1:6" ht="26.25" customHeight="1">
      <c r="A62" s="359" t="s">
        <v>753</v>
      </c>
      <c r="B62" s="367" t="s">
        <v>1057</v>
      </c>
      <c r="C62" s="363" t="s">
        <v>83</v>
      </c>
      <c r="D62" s="360">
        <v>1</v>
      </c>
      <c r="E62" s="364">
        <v>25000</v>
      </c>
      <c r="F62" s="365">
        <f>ROUND(D62*E62,2)</f>
        <v>25000</v>
      </c>
    </row>
    <row r="63" spans="1:6" ht="26.25" customHeight="1">
      <c r="A63" s="357" t="s">
        <v>474</v>
      </c>
      <c r="B63" s="358" t="s">
        <v>320</v>
      </c>
      <c r="C63" s="359" t="s">
        <v>282</v>
      </c>
      <c r="D63" s="360" t="s">
        <v>282</v>
      </c>
      <c r="E63" s="365" t="s">
        <v>282</v>
      </c>
      <c r="F63" s="365" t="str">
        <f t="shared" si="1"/>
        <v/>
      </c>
    </row>
    <row r="64" spans="1:6" ht="26.25" customHeight="1">
      <c r="A64" s="359" t="s">
        <v>475</v>
      </c>
      <c r="B64" s="362" t="s">
        <v>1125</v>
      </c>
      <c r="C64" s="363" t="s">
        <v>83</v>
      </c>
      <c r="D64" s="360">
        <v>3</v>
      </c>
      <c r="E64" s="364">
        <v>385.80728</v>
      </c>
      <c r="F64" s="365">
        <f t="shared" si="1"/>
        <v>1157.42</v>
      </c>
    </row>
    <row r="65" spans="1:6" ht="26.25" customHeight="1">
      <c r="A65" s="359" t="s">
        <v>476</v>
      </c>
      <c r="B65" s="362" t="s">
        <v>1124</v>
      </c>
      <c r="C65" s="363" t="s">
        <v>83</v>
      </c>
      <c r="D65" s="360">
        <v>3</v>
      </c>
      <c r="E65" s="364">
        <v>758.69728</v>
      </c>
      <c r="F65" s="365">
        <f t="shared" si="1"/>
        <v>2276.09</v>
      </c>
    </row>
    <row r="66" spans="1:6" ht="25.5" customHeight="1">
      <c r="A66" s="359" t="s">
        <v>477</v>
      </c>
      <c r="B66" s="362" t="s">
        <v>321</v>
      </c>
      <c r="C66" s="363" t="s">
        <v>83</v>
      </c>
      <c r="D66" s="360">
        <v>3</v>
      </c>
      <c r="E66" s="364">
        <v>1017.14</v>
      </c>
      <c r="F66" s="365">
        <f t="shared" si="1"/>
        <v>3051.42</v>
      </c>
    </row>
    <row r="67" spans="1:6" ht="26.25" customHeight="1">
      <c r="A67" s="357" t="s">
        <v>478</v>
      </c>
      <c r="B67" s="358" t="s">
        <v>322</v>
      </c>
      <c r="C67" s="359" t="s">
        <v>282</v>
      </c>
      <c r="D67" s="360" t="s">
        <v>282</v>
      </c>
      <c r="E67" s="365" t="s">
        <v>282</v>
      </c>
      <c r="F67" s="365" t="str">
        <f t="shared" si="1"/>
        <v/>
      </c>
    </row>
    <row r="68" spans="1:6" ht="26.25" customHeight="1">
      <c r="A68" s="359" t="s">
        <v>1084</v>
      </c>
      <c r="B68" s="362" t="s">
        <v>323</v>
      </c>
      <c r="C68" s="363" t="s">
        <v>83</v>
      </c>
      <c r="D68" s="360">
        <v>3</v>
      </c>
      <c r="E68" s="364">
        <v>599.7872799999999</v>
      </c>
      <c r="F68" s="365">
        <f t="shared" si="1"/>
        <v>1799.36</v>
      </c>
    </row>
    <row r="69" spans="1:6" ht="26.25" customHeight="1">
      <c r="A69" s="359" t="s">
        <v>1085</v>
      </c>
      <c r="B69" s="362" t="s">
        <v>324</v>
      </c>
      <c r="C69" s="363" t="s">
        <v>83</v>
      </c>
      <c r="D69" s="360">
        <v>2</v>
      </c>
      <c r="E69" s="364">
        <v>620.819752</v>
      </c>
      <c r="F69" s="365">
        <f>IF(E69="","",ROUND(D69*E69,2))</f>
        <v>1241.64</v>
      </c>
    </row>
    <row r="70" spans="1:6" ht="26.25" customHeight="1">
      <c r="A70" s="357" t="s">
        <v>479</v>
      </c>
      <c r="B70" s="358" t="s">
        <v>325</v>
      </c>
      <c r="C70" s="359" t="s">
        <v>282</v>
      </c>
      <c r="D70" s="360"/>
      <c r="E70" s="365" t="s">
        <v>282</v>
      </c>
      <c r="F70" s="365" t="str">
        <f t="shared" si="1"/>
        <v/>
      </c>
    </row>
    <row r="71" spans="1:6" ht="26.25" customHeight="1">
      <c r="A71" s="359" t="s">
        <v>480</v>
      </c>
      <c r="B71" s="362" t="s">
        <v>326</v>
      </c>
      <c r="C71" s="363" t="s">
        <v>83</v>
      </c>
      <c r="D71" s="360">
        <v>3</v>
      </c>
      <c r="E71" s="364">
        <v>754.119982</v>
      </c>
      <c r="F71" s="365">
        <f t="shared" si="1"/>
        <v>2262.36</v>
      </c>
    </row>
    <row r="72" spans="1:11" s="179" customFormat="1" ht="27.75" customHeight="1">
      <c r="A72" s="359" t="s">
        <v>481</v>
      </c>
      <c r="B72" s="362" t="s">
        <v>327</v>
      </c>
      <c r="C72" s="363" t="s">
        <v>83</v>
      </c>
      <c r="D72" s="360">
        <v>2</v>
      </c>
      <c r="E72" s="364">
        <v>1252.134208</v>
      </c>
      <c r="F72" s="365">
        <f t="shared" si="1"/>
        <v>2504.27</v>
      </c>
      <c r="I72"/>
      <c r="J72"/>
      <c r="K72"/>
    </row>
    <row r="73" spans="1:6" ht="38.25" customHeight="1">
      <c r="A73" s="357" t="s">
        <v>1086</v>
      </c>
      <c r="B73" s="358" t="s">
        <v>1087</v>
      </c>
      <c r="C73" s="341"/>
      <c r="D73" s="344"/>
      <c r="E73" s="407"/>
      <c r="F73" s="365"/>
    </row>
    <row r="74" spans="1:6" ht="26.25" customHeight="1">
      <c r="A74" s="359" t="s">
        <v>1117</v>
      </c>
      <c r="B74" s="362" t="s">
        <v>1087</v>
      </c>
      <c r="C74" s="341" t="s">
        <v>83</v>
      </c>
      <c r="D74" s="344">
        <f>H1</f>
        <v>4000</v>
      </c>
      <c r="E74" s="407">
        <v>18</v>
      </c>
      <c r="F74" s="365">
        <f>ROUND(D74*E74,2)</f>
        <v>72000</v>
      </c>
    </row>
    <row r="75" spans="1:6" ht="26.25" customHeight="1">
      <c r="A75" s="357" t="s">
        <v>482</v>
      </c>
      <c r="B75" s="358" t="s">
        <v>328</v>
      </c>
      <c r="C75" s="359" t="s">
        <v>282</v>
      </c>
      <c r="D75" s="360"/>
      <c r="E75" s="365" t="s">
        <v>282</v>
      </c>
      <c r="F75" s="365" t="str">
        <f t="shared" si="1"/>
        <v/>
      </c>
    </row>
    <row r="76" spans="1:6" ht="26.25" customHeight="1">
      <c r="A76" s="359" t="s">
        <v>483</v>
      </c>
      <c r="B76" s="362" t="s">
        <v>329</v>
      </c>
      <c r="C76" s="363" t="s">
        <v>83</v>
      </c>
      <c r="D76" s="360">
        <v>15</v>
      </c>
      <c r="E76" s="364">
        <v>118.51</v>
      </c>
      <c r="F76" s="365">
        <f>IF(E76="","",ROUND(D76*E76,2))</f>
        <v>1777.65</v>
      </c>
    </row>
    <row r="77" spans="1:6" ht="26.25" customHeight="1">
      <c r="A77" s="359" t="s">
        <v>484</v>
      </c>
      <c r="B77" s="362" t="s">
        <v>330</v>
      </c>
      <c r="C77" s="363" t="s">
        <v>83</v>
      </c>
      <c r="D77" s="360">
        <v>5</v>
      </c>
      <c r="E77" s="364">
        <v>132.8</v>
      </c>
      <c r="F77" s="365">
        <f>IF(E77="","",ROUND(D77*E77,2))</f>
        <v>664</v>
      </c>
    </row>
    <row r="78" spans="1:6" ht="26.25" customHeight="1">
      <c r="A78" s="359" t="s">
        <v>485</v>
      </c>
      <c r="B78" s="362" t="s">
        <v>331</v>
      </c>
      <c r="C78" s="363" t="s">
        <v>83</v>
      </c>
      <c r="D78" s="360">
        <v>5</v>
      </c>
      <c r="E78" s="364">
        <v>152.92000000000002</v>
      </c>
      <c r="F78" s="365">
        <f>IF(E78="","",ROUND(D78*E78,2))</f>
        <v>764.6</v>
      </c>
    </row>
    <row r="79" spans="1:6" ht="26.25" customHeight="1">
      <c r="A79" s="359" t="s">
        <v>486</v>
      </c>
      <c r="B79" s="362" t="s">
        <v>332</v>
      </c>
      <c r="C79" s="363" t="s">
        <v>83</v>
      </c>
      <c r="D79" s="360">
        <v>2</v>
      </c>
      <c r="E79" s="364">
        <v>190.73</v>
      </c>
      <c r="F79" s="365">
        <f t="shared" si="1"/>
        <v>381.46</v>
      </c>
    </row>
    <row r="80" spans="1:6" ht="26.25" customHeight="1">
      <c r="A80" s="357" t="s">
        <v>487</v>
      </c>
      <c r="B80" s="366" t="s">
        <v>333</v>
      </c>
      <c r="C80" s="359" t="s">
        <v>282</v>
      </c>
      <c r="D80" s="360"/>
      <c r="E80" s="365" t="s">
        <v>282</v>
      </c>
      <c r="F80" s="365" t="str">
        <f t="shared" si="1"/>
        <v/>
      </c>
    </row>
    <row r="81" spans="1:6" ht="26.25" customHeight="1">
      <c r="A81" s="359" t="s">
        <v>488</v>
      </c>
      <c r="B81" s="362" t="s">
        <v>334</v>
      </c>
      <c r="C81" s="363" t="s">
        <v>83</v>
      </c>
      <c r="D81" s="360">
        <v>12</v>
      </c>
      <c r="E81" s="364">
        <v>25.870000000000005</v>
      </c>
      <c r="F81" s="365">
        <f t="shared" si="1"/>
        <v>310.44</v>
      </c>
    </row>
    <row r="82" spans="1:6" ht="26.25" customHeight="1">
      <c r="A82" s="357" t="s">
        <v>489</v>
      </c>
      <c r="B82" s="366" t="s">
        <v>335</v>
      </c>
      <c r="C82" s="359" t="s">
        <v>282</v>
      </c>
      <c r="D82" s="360"/>
      <c r="E82" s="365" t="s">
        <v>282</v>
      </c>
      <c r="F82" s="365" t="str">
        <f t="shared" si="1"/>
        <v/>
      </c>
    </row>
    <row r="83" spans="1:6" ht="26.25" customHeight="1">
      <c r="A83" s="359" t="s">
        <v>490</v>
      </c>
      <c r="B83" s="362" t="s">
        <v>335</v>
      </c>
      <c r="C83" s="363" t="s">
        <v>83</v>
      </c>
      <c r="D83" s="360">
        <v>2</v>
      </c>
      <c r="E83" s="364">
        <v>32.349999999999994</v>
      </c>
      <c r="F83" s="365">
        <f t="shared" si="1"/>
        <v>64.7</v>
      </c>
    </row>
    <row r="84" spans="1:6" ht="26.25" customHeight="1">
      <c r="A84" s="357" t="s">
        <v>491</v>
      </c>
      <c r="B84" s="366" t="s">
        <v>336</v>
      </c>
      <c r="C84" s="359" t="s">
        <v>282</v>
      </c>
      <c r="D84" s="360"/>
      <c r="E84" s="365" t="s">
        <v>282</v>
      </c>
      <c r="F84" s="365" t="str">
        <f t="shared" si="1"/>
        <v/>
      </c>
    </row>
    <row r="85" spans="1:6" ht="26.25" customHeight="1">
      <c r="A85" s="359" t="s">
        <v>492</v>
      </c>
      <c r="B85" s="362" t="s">
        <v>336</v>
      </c>
      <c r="C85" s="363" t="s">
        <v>83</v>
      </c>
      <c r="D85" s="360">
        <v>2</v>
      </c>
      <c r="E85" s="364">
        <v>32.349999999999994</v>
      </c>
      <c r="F85" s="365">
        <f aca="true" t="shared" si="3" ref="F85:F148">IF(E85="","",ROUND(D85*E85,2))</f>
        <v>64.7</v>
      </c>
    </row>
    <row r="86" spans="1:6" ht="26.25" customHeight="1">
      <c r="A86" s="357" t="s">
        <v>493</v>
      </c>
      <c r="B86" s="358" t="s">
        <v>275</v>
      </c>
      <c r="C86" s="359" t="s">
        <v>282</v>
      </c>
      <c r="D86" s="360"/>
      <c r="E86" s="365" t="s">
        <v>282</v>
      </c>
      <c r="F86" s="365" t="str">
        <f t="shared" si="3"/>
        <v/>
      </c>
    </row>
    <row r="87" spans="1:6" ht="26.25" customHeight="1">
      <c r="A87" s="359" t="s">
        <v>1088</v>
      </c>
      <c r="B87" s="362" t="s">
        <v>337</v>
      </c>
      <c r="C87" s="363" t="s">
        <v>274</v>
      </c>
      <c r="D87" s="360">
        <v>250</v>
      </c>
      <c r="E87" s="364">
        <v>1.2999999999999998</v>
      </c>
      <c r="F87" s="365">
        <f t="shared" si="3"/>
        <v>325</v>
      </c>
    </row>
    <row r="88" spans="1:6" ht="26.25" customHeight="1">
      <c r="A88" s="357" t="s">
        <v>494</v>
      </c>
      <c r="B88" s="366" t="s">
        <v>338</v>
      </c>
      <c r="C88" s="359" t="s">
        <v>282</v>
      </c>
      <c r="D88" s="360"/>
      <c r="E88" s="365" t="s">
        <v>282</v>
      </c>
      <c r="F88" s="365" t="str">
        <f t="shared" si="3"/>
        <v/>
      </c>
    </row>
    <row r="89" spans="1:6" ht="26.25" customHeight="1">
      <c r="A89" s="359" t="s">
        <v>495</v>
      </c>
      <c r="B89" s="362" t="s">
        <v>339</v>
      </c>
      <c r="C89" s="363" t="s">
        <v>83</v>
      </c>
      <c r="D89" s="360">
        <v>400</v>
      </c>
      <c r="E89" s="364">
        <v>32.349999999999994</v>
      </c>
      <c r="F89" s="365">
        <f t="shared" si="3"/>
        <v>12940</v>
      </c>
    </row>
    <row r="90" spans="1:6" ht="26.25" customHeight="1">
      <c r="A90" s="357" t="s">
        <v>496</v>
      </c>
      <c r="B90" s="366" t="s">
        <v>340</v>
      </c>
      <c r="C90" s="359" t="s">
        <v>282</v>
      </c>
      <c r="D90" s="360"/>
      <c r="E90" s="365" t="s">
        <v>282</v>
      </c>
      <c r="F90" s="365" t="str">
        <f t="shared" si="3"/>
        <v/>
      </c>
    </row>
    <row r="91" spans="1:6" ht="26.25" customHeight="1">
      <c r="A91" s="359" t="s">
        <v>497</v>
      </c>
      <c r="B91" s="362" t="s">
        <v>341</v>
      </c>
      <c r="C91" s="363" t="s">
        <v>83</v>
      </c>
      <c r="D91" s="360">
        <v>5</v>
      </c>
      <c r="E91" s="364">
        <v>134.63</v>
      </c>
      <c r="F91" s="365">
        <f t="shared" si="3"/>
        <v>673.15</v>
      </c>
    </row>
    <row r="92" spans="1:6" ht="26.25" customHeight="1">
      <c r="A92" s="359" t="s">
        <v>498</v>
      </c>
      <c r="B92" s="362" t="s">
        <v>342</v>
      </c>
      <c r="C92" s="363" t="s">
        <v>83</v>
      </c>
      <c r="D92" s="360">
        <v>5</v>
      </c>
      <c r="E92" s="364">
        <v>183.79000000000002</v>
      </c>
      <c r="F92" s="365">
        <f t="shared" si="3"/>
        <v>918.95</v>
      </c>
    </row>
    <row r="93" spans="1:6" ht="26.25" customHeight="1">
      <c r="A93" s="359" t="s">
        <v>499</v>
      </c>
      <c r="B93" s="362" t="s">
        <v>343</v>
      </c>
      <c r="C93" s="363" t="s">
        <v>83</v>
      </c>
      <c r="D93" s="360">
        <v>5</v>
      </c>
      <c r="E93" s="364">
        <v>67.32000000000001</v>
      </c>
      <c r="F93" s="365">
        <f t="shared" si="3"/>
        <v>336.6</v>
      </c>
    </row>
    <row r="94" spans="1:6" ht="26.25" customHeight="1">
      <c r="A94" s="359" t="s">
        <v>500</v>
      </c>
      <c r="B94" s="362" t="s">
        <v>344</v>
      </c>
      <c r="C94" s="363" t="s">
        <v>83</v>
      </c>
      <c r="D94" s="360">
        <v>5</v>
      </c>
      <c r="E94" s="364">
        <v>91.89999999999999</v>
      </c>
      <c r="F94" s="365">
        <f t="shared" si="3"/>
        <v>459.5</v>
      </c>
    </row>
    <row r="95" spans="1:6" ht="26.25" customHeight="1">
      <c r="A95" s="357" t="s">
        <v>501</v>
      </c>
      <c r="B95" s="366" t="s">
        <v>345</v>
      </c>
      <c r="C95" s="359" t="s">
        <v>282</v>
      </c>
      <c r="D95" s="360"/>
      <c r="E95" s="365" t="s">
        <v>282</v>
      </c>
      <c r="F95" s="365" t="str">
        <f t="shared" si="3"/>
        <v/>
      </c>
    </row>
    <row r="96" spans="1:6" ht="26.25" customHeight="1">
      <c r="A96" s="359" t="s">
        <v>502</v>
      </c>
      <c r="B96" s="362" t="s">
        <v>346</v>
      </c>
      <c r="C96" s="363" t="s">
        <v>83</v>
      </c>
      <c r="D96" s="360">
        <v>10</v>
      </c>
      <c r="E96" s="364">
        <v>15.530000000000001</v>
      </c>
      <c r="F96" s="365">
        <f t="shared" si="3"/>
        <v>155.3</v>
      </c>
    </row>
    <row r="97" spans="1:6" ht="26.25" customHeight="1">
      <c r="A97" s="357" t="s">
        <v>503</v>
      </c>
      <c r="B97" s="366" t="s">
        <v>347</v>
      </c>
      <c r="C97" s="359" t="s">
        <v>282</v>
      </c>
      <c r="D97" s="360"/>
      <c r="E97" s="365" t="s">
        <v>282</v>
      </c>
      <c r="F97" s="365" t="str">
        <f t="shared" si="3"/>
        <v/>
      </c>
    </row>
    <row r="98" spans="1:6" ht="26.25" customHeight="1">
      <c r="A98" s="359" t="s">
        <v>504</v>
      </c>
      <c r="B98" s="362" t="s">
        <v>348</v>
      </c>
      <c r="C98" s="363" t="s">
        <v>83</v>
      </c>
      <c r="D98" s="360">
        <v>3</v>
      </c>
      <c r="E98" s="364">
        <v>24.73</v>
      </c>
      <c r="F98" s="365">
        <f t="shared" si="3"/>
        <v>74.19</v>
      </c>
    </row>
    <row r="99" spans="1:6" ht="26.25" customHeight="1">
      <c r="A99" s="359" t="s">
        <v>505</v>
      </c>
      <c r="B99" s="362" t="s">
        <v>349</v>
      </c>
      <c r="C99" s="363" t="s">
        <v>83</v>
      </c>
      <c r="D99" s="360">
        <v>3</v>
      </c>
      <c r="E99" s="364">
        <v>125.00999999999999</v>
      </c>
      <c r="F99" s="365">
        <f t="shared" si="3"/>
        <v>375.03</v>
      </c>
    </row>
    <row r="100" spans="1:6" ht="26.25" customHeight="1">
      <c r="A100" s="357" t="s">
        <v>506</v>
      </c>
      <c r="B100" s="366" t="s">
        <v>350</v>
      </c>
      <c r="C100" s="359" t="s">
        <v>282</v>
      </c>
      <c r="D100" s="360"/>
      <c r="E100" s="365" t="s">
        <v>282</v>
      </c>
      <c r="F100" s="365" t="str">
        <f t="shared" si="3"/>
        <v/>
      </c>
    </row>
    <row r="101" spans="1:6" ht="26.25" customHeight="1">
      <c r="A101" s="359" t="s">
        <v>507</v>
      </c>
      <c r="B101" s="362" t="s">
        <v>351</v>
      </c>
      <c r="C101" s="363" t="s">
        <v>83</v>
      </c>
      <c r="D101" s="360">
        <v>5</v>
      </c>
      <c r="E101" s="364">
        <v>108.65</v>
      </c>
      <c r="F101" s="365">
        <f t="shared" si="3"/>
        <v>543.25</v>
      </c>
    </row>
    <row r="102" spans="1:6" ht="26.25" customHeight="1">
      <c r="A102" s="359" t="s">
        <v>508</v>
      </c>
      <c r="B102" s="362" t="s">
        <v>353</v>
      </c>
      <c r="C102" s="363" t="s">
        <v>83</v>
      </c>
      <c r="D102" s="360">
        <v>5</v>
      </c>
      <c r="E102" s="364">
        <v>182.53</v>
      </c>
      <c r="F102" s="365">
        <f t="shared" si="3"/>
        <v>912.65</v>
      </c>
    </row>
    <row r="103" spans="1:6" ht="26.25" customHeight="1">
      <c r="A103" s="357" t="s">
        <v>509</v>
      </c>
      <c r="B103" s="366" t="s">
        <v>354</v>
      </c>
      <c r="C103" s="359" t="s">
        <v>282</v>
      </c>
      <c r="D103" s="360"/>
      <c r="E103" s="365" t="s">
        <v>282</v>
      </c>
      <c r="F103" s="365" t="str">
        <f t="shared" si="3"/>
        <v/>
      </c>
    </row>
    <row r="104" spans="1:6" ht="37.5" customHeight="1">
      <c r="A104" s="359" t="s">
        <v>510</v>
      </c>
      <c r="B104" s="362" t="s">
        <v>355</v>
      </c>
      <c r="C104" s="363" t="s">
        <v>274</v>
      </c>
      <c r="D104" s="360">
        <v>30</v>
      </c>
      <c r="E104" s="364">
        <v>9.66</v>
      </c>
      <c r="F104" s="365">
        <f t="shared" si="3"/>
        <v>289.8</v>
      </c>
    </row>
    <row r="105" spans="1:6" ht="26.25" customHeight="1">
      <c r="A105" s="359" t="s">
        <v>511</v>
      </c>
      <c r="B105" s="362" t="s">
        <v>356</v>
      </c>
      <c r="C105" s="363" t="s">
        <v>274</v>
      </c>
      <c r="D105" s="360">
        <v>20</v>
      </c>
      <c r="E105" s="364">
        <v>14.889999999999999</v>
      </c>
      <c r="F105" s="365">
        <f t="shared" si="3"/>
        <v>297.8</v>
      </c>
    </row>
    <row r="106" spans="1:6" ht="26.25" customHeight="1">
      <c r="A106" s="357" t="s">
        <v>512</v>
      </c>
      <c r="B106" s="366" t="s">
        <v>357</v>
      </c>
      <c r="C106" s="359" t="s">
        <v>282</v>
      </c>
      <c r="D106" s="360"/>
      <c r="E106" s="365" t="s">
        <v>282</v>
      </c>
      <c r="F106" s="365" t="str">
        <f t="shared" si="3"/>
        <v/>
      </c>
    </row>
    <row r="107" spans="1:6" ht="26.25" customHeight="1">
      <c r="A107" s="359" t="s">
        <v>513</v>
      </c>
      <c r="B107" s="362" t="s">
        <v>355</v>
      </c>
      <c r="C107" s="363" t="s">
        <v>274</v>
      </c>
      <c r="D107" s="360">
        <v>50</v>
      </c>
      <c r="E107" s="364">
        <v>37.04</v>
      </c>
      <c r="F107" s="365">
        <f t="shared" si="3"/>
        <v>1852</v>
      </c>
    </row>
    <row r="108" spans="1:6" ht="26.25" customHeight="1">
      <c r="A108" s="357" t="s">
        <v>514</v>
      </c>
      <c r="B108" s="366" t="s">
        <v>358</v>
      </c>
      <c r="C108" s="359" t="s">
        <v>282</v>
      </c>
      <c r="D108" s="360"/>
      <c r="E108" s="365" t="s">
        <v>282</v>
      </c>
      <c r="F108" s="365" t="str">
        <f t="shared" si="3"/>
        <v/>
      </c>
    </row>
    <row r="109" spans="1:6" ht="26.25" customHeight="1">
      <c r="A109" s="359" t="s">
        <v>515</v>
      </c>
      <c r="B109" s="362" t="s">
        <v>359</v>
      </c>
      <c r="C109" s="363" t="s">
        <v>274</v>
      </c>
      <c r="D109" s="360">
        <v>50</v>
      </c>
      <c r="E109" s="364">
        <v>8.14</v>
      </c>
      <c r="F109" s="365">
        <f t="shared" si="3"/>
        <v>407</v>
      </c>
    </row>
    <row r="110" spans="1:6" ht="26.25" customHeight="1">
      <c r="A110" s="359" t="s">
        <v>516</v>
      </c>
      <c r="B110" s="362" t="s">
        <v>355</v>
      </c>
      <c r="C110" s="363" t="s">
        <v>274</v>
      </c>
      <c r="D110" s="360">
        <v>30</v>
      </c>
      <c r="E110" s="364">
        <v>14.020000000000001</v>
      </c>
      <c r="F110" s="365">
        <f t="shared" si="3"/>
        <v>420.6</v>
      </c>
    </row>
    <row r="111" spans="1:11" s="179" customFormat="1" ht="35.1" customHeight="1">
      <c r="A111" s="359" t="s">
        <v>517</v>
      </c>
      <c r="B111" s="362" t="s">
        <v>356</v>
      </c>
      <c r="C111" s="363" t="s">
        <v>274</v>
      </c>
      <c r="D111" s="360">
        <v>30</v>
      </c>
      <c r="E111" s="364">
        <v>42.92999999999999</v>
      </c>
      <c r="F111" s="365">
        <f t="shared" si="3"/>
        <v>1287.9</v>
      </c>
      <c r="I111"/>
      <c r="J111"/>
      <c r="K111"/>
    </row>
    <row r="112" spans="1:6" ht="26.25" customHeight="1">
      <c r="A112" s="357" t="s">
        <v>518</v>
      </c>
      <c r="B112" s="358" t="s">
        <v>360</v>
      </c>
      <c r="C112" s="359" t="s">
        <v>282</v>
      </c>
      <c r="D112" s="360"/>
      <c r="E112" s="365" t="s">
        <v>282</v>
      </c>
      <c r="F112" s="365" t="str">
        <f t="shared" si="3"/>
        <v/>
      </c>
    </row>
    <row r="113" spans="1:11" s="179" customFormat="1" ht="26.25" customHeight="1">
      <c r="A113" s="359" t="s">
        <v>519</v>
      </c>
      <c r="B113" s="362" t="s">
        <v>361</v>
      </c>
      <c r="C113" s="363" t="s">
        <v>83</v>
      </c>
      <c r="D113" s="360">
        <v>20</v>
      </c>
      <c r="E113" s="364">
        <v>14.98</v>
      </c>
      <c r="F113" s="365">
        <f t="shared" si="3"/>
        <v>299.6</v>
      </c>
      <c r="I113"/>
      <c r="J113"/>
      <c r="K113"/>
    </row>
    <row r="114" spans="1:6" ht="26.25" customHeight="1">
      <c r="A114" s="359" t="s">
        <v>520</v>
      </c>
      <c r="B114" s="362" t="s">
        <v>363</v>
      </c>
      <c r="C114" s="363" t="s">
        <v>83</v>
      </c>
      <c r="D114" s="360">
        <v>20</v>
      </c>
      <c r="E114" s="364">
        <v>15.67</v>
      </c>
      <c r="F114" s="365">
        <f t="shared" si="3"/>
        <v>313.4</v>
      </c>
    </row>
    <row r="115" spans="1:6" ht="26.25" customHeight="1">
      <c r="A115" s="359" t="s">
        <v>521</v>
      </c>
      <c r="B115" s="362" t="s">
        <v>1337</v>
      </c>
      <c r="C115" s="363" t="s">
        <v>83</v>
      </c>
      <c r="D115" s="360">
        <v>10</v>
      </c>
      <c r="E115" s="364">
        <v>16.6</v>
      </c>
      <c r="F115" s="365">
        <f>IF(E115="","",ROUND(D115*E115,2))</f>
        <v>166</v>
      </c>
    </row>
    <row r="116" spans="1:6" ht="26.25" customHeight="1">
      <c r="A116" s="359" t="s">
        <v>522</v>
      </c>
      <c r="B116" s="362" t="s">
        <v>365</v>
      </c>
      <c r="C116" s="363" t="s">
        <v>83</v>
      </c>
      <c r="D116" s="360">
        <v>10</v>
      </c>
      <c r="E116" s="364">
        <v>14.319999999999999</v>
      </c>
      <c r="F116" s="365">
        <f>IF(E116="","",ROUND(D116*E116,2))</f>
        <v>143.2</v>
      </c>
    </row>
    <row r="117" spans="1:6" ht="26.25" customHeight="1">
      <c r="A117" s="359" t="s">
        <v>523</v>
      </c>
      <c r="B117" s="362" t="s">
        <v>366</v>
      </c>
      <c r="C117" s="363" t="s">
        <v>83</v>
      </c>
      <c r="D117" s="360">
        <v>10</v>
      </c>
      <c r="E117" s="364">
        <v>16.32</v>
      </c>
      <c r="F117" s="365">
        <f>IF(E117="","",ROUND(D117*E117,2))</f>
        <v>163.2</v>
      </c>
    </row>
    <row r="118" spans="1:6" ht="26.25" customHeight="1">
      <c r="A118" s="357" t="s">
        <v>524</v>
      </c>
      <c r="B118" s="366" t="s">
        <v>367</v>
      </c>
      <c r="C118" s="359" t="s">
        <v>282</v>
      </c>
      <c r="D118" s="360"/>
      <c r="E118" s="365" t="s">
        <v>282</v>
      </c>
      <c r="F118" s="365" t="str">
        <f t="shared" si="3"/>
        <v/>
      </c>
    </row>
    <row r="119" spans="1:6" ht="26.25" customHeight="1">
      <c r="A119" s="359" t="s">
        <v>1089</v>
      </c>
      <c r="B119" s="362" t="s">
        <v>368</v>
      </c>
      <c r="C119" s="363" t="s">
        <v>278</v>
      </c>
      <c r="D119" s="360">
        <v>25</v>
      </c>
      <c r="E119" s="364">
        <v>61.53</v>
      </c>
      <c r="F119" s="365">
        <f t="shared" si="3"/>
        <v>1538.25</v>
      </c>
    </row>
    <row r="120" spans="1:11" s="179" customFormat="1" ht="35.1" customHeight="1">
      <c r="A120" s="359" t="s">
        <v>1090</v>
      </c>
      <c r="B120" s="362" t="s">
        <v>369</v>
      </c>
      <c r="C120" s="363" t="s">
        <v>278</v>
      </c>
      <c r="D120" s="360">
        <v>25</v>
      </c>
      <c r="E120" s="364">
        <v>48.51</v>
      </c>
      <c r="F120" s="365">
        <f t="shared" si="3"/>
        <v>1212.75</v>
      </c>
      <c r="I120"/>
      <c r="J120"/>
      <c r="K120"/>
    </row>
    <row r="121" spans="1:11" s="179" customFormat="1" ht="26.25" customHeight="1">
      <c r="A121" s="357" t="s">
        <v>525</v>
      </c>
      <c r="B121" s="366" t="s">
        <v>370</v>
      </c>
      <c r="C121" s="359" t="s">
        <v>282</v>
      </c>
      <c r="D121" s="360"/>
      <c r="E121" s="365" t="s">
        <v>282</v>
      </c>
      <c r="F121" s="365" t="str">
        <f t="shared" si="3"/>
        <v/>
      </c>
      <c r="I121"/>
      <c r="J121"/>
      <c r="K121"/>
    </row>
    <row r="122" spans="1:6" ht="26.25" customHeight="1">
      <c r="A122" s="359" t="s">
        <v>526</v>
      </c>
      <c r="B122" s="362" t="s">
        <v>371</v>
      </c>
      <c r="C122" s="363" t="s">
        <v>278</v>
      </c>
      <c r="D122" s="360">
        <v>10</v>
      </c>
      <c r="E122" s="364">
        <v>336.27</v>
      </c>
      <c r="F122" s="365">
        <f t="shared" si="3"/>
        <v>3362.7</v>
      </c>
    </row>
    <row r="123" spans="1:6" ht="26.25" customHeight="1">
      <c r="A123" s="357" t="s">
        <v>527</v>
      </c>
      <c r="B123" s="366" t="s">
        <v>372</v>
      </c>
      <c r="C123" s="359" t="s">
        <v>282</v>
      </c>
      <c r="D123" s="360"/>
      <c r="E123" s="365" t="s">
        <v>282</v>
      </c>
      <c r="F123" s="365" t="str">
        <f t="shared" si="3"/>
        <v/>
      </c>
    </row>
    <row r="124" spans="1:6" ht="26.25" customHeight="1">
      <c r="A124" s="359" t="s">
        <v>528</v>
      </c>
      <c r="B124" s="362" t="s">
        <v>373</v>
      </c>
      <c r="C124" s="363" t="s">
        <v>274</v>
      </c>
      <c r="D124" s="360">
        <v>15</v>
      </c>
      <c r="E124" s="364">
        <v>6.4799999999999995</v>
      </c>
      <c r="F124" s="365">
        <f t="shared" si="3"/>
        <v>97.2</v>
      </c>
    </row>
    <row r="125" spans="1:6" ht="26.25" customHeight="1">
      <c r="A125" s="359" t="s">
        <v>529</v>
      </c>
      <c r="B125" s="362" t="s">
        <v>374</v>
      </c>
      <c r="C125" s="363" t="s">
        <v>274</v>
      </c>
      <c r="D125" s="360">
        <v>15</v>
      </c>
      <c r="E125" s="364">
        <v>3.8900000000000006</v>
      </c>
      <c r="F125" s="365">
        <f t="shared" si="3"/>
        <v>58.35</v>
      </c>
    </row>
    <row r="126" spans="1:6" ht="26.25" customHeight="1">
      <c r="A126" s="357" t="s">
        <v>530</v>
      </c>
      <c r="B126" s="366" t="s">
        <v>375</v>
      </c>
      <c r="C126" s="359" t="s">
        <v>282</v>
      </c>
      <c r="D126" s="360"/>
      <c r="E126" s="365" t="s">
        <v>282</v>
      </c>
      <c r="F126" s="365" t="str">
        <f t="shared" si="3"/>
        <v/>
      </c>
    </row>
    <row r="127" spans="1:6" ht="26.25" customHeight="1">
      <c r="A127" s="359" t="s">
        <v>531</v>
      </c>
      <c r="B127" s="362" t="s">
        <v>376</v>
      </c>
      <c r="C127" s="363" t="s">
        <v>83</v>
      </c>
      <c r="D127" s="360">
        <v>2</v>
      </c>
      <c r="E127" s="364">
        <v>472.19</v>
      </c>
      <c r="F127" s="365">
        <f t="shared" si="3"/>
        <v>944.38</v>
      </c>
    </row>
    <row r="128" spans="1:6" ht="26.25" customHeight="1">
      <c r="A128" s="357" t="s">
        <v>532</v>
      </c>
      <c r="B128" s="366" t="s">
        <v>377</v>
      </c>
      <c r="C128" s="359" t="s">
        <v>282</v>
      </c>
      <c r="D128" s="360"/>
      <c r="E128" s="365" t="s">
        <v>282</v>
      </c>
      <c r="F128" s="365" t="str">
        <f t="shared" si="3"/>
        <v/>
      </c>
    </row>
    <row r="129" spans="1:6" ht="26.25" customHeight="1">
      <c r="A129" s="359" t="s">
        <v>533</v>
      </c>
      <c r="B129" s="362" t="s">
        <v>378</v>
      </c>
      <c r="C129" s="363" t="s">
        <v>83</v>
      </c>
      <c r="D129" s="360">
        <v>50</v>
      </c>
      <c r="E129" s="364">
        <v>18.57</v>
      </c>
      <c r="F129" s="365">
        <f t="shared" si="3"/>
        <v>928.5</v>
      </c>
    </row>
    <row r="130" spans="1:6" ht="26.25" customHeight="1">
      <c r="A130" s="359" t="s">
        <v>534</v>
      </c>
      <c r="B130" s="362" t="s">
        <v>379</v>
      </c>
      <c r="C130" s="363" t="s">
        <v>83</v>
      </c>
      <c r="D130" s="360">
        <v>50</v>
      </c>
      <c r="E130" s="364">
        <v>15.170000000000002</v>
      </c>
      <c r="F130" s="365">
        <f t="shared" si="3"/>
        <v>758.5</v>
      </c>
    </row>
    <row r="131" spans="1:6" ht="26.25" customHeight="1">
      <c r="A131" s="357" t="s">
        <v>535</v>
      </c>
      <c r="B131" s="366" t="s">
        <v>380</v>
      </c>
      <c r="C131" s="359" t="s">
        <v>282</v>
      </c>
      <c r="D131" s="360"/>
      <c r="E131" s="365" t="s">
        <v>282</v>
      </c>
      <c r="F131" s="365" t="str">
        <f t="shared" si="3"/>
        <v/>
      </c>
    </row>
    <row r="132" spans="1:6" ht="26.25" customHeight="1">
      <c r="A132" s="359" t="s">
        <v>536</v>
      </c>
      <c r="B132" s="362" t="s">
        <v>381</v>
      </c>
      <c r="C132" s="363" t="s">
        <v>274</v>
      </c>
      <c r="D132" s="360">
        <v>25</v>
      </c>
      <c r="E132" s="364">
        <v>12.859999999999998</v>
      </c>
      <c r="F132" s="365">
        <f t="shared" si="3"/>
        <v>321.5</v>
      </c>
    </row>
    <row r="133" spans="1:6" ht="26.25" customHeight="1">
      <c r="A133" s="359" t="s">
        <v>537</v>
      </c>
      <c r="B133" s="362" t="s">
        <v>382</v>
      </c>
      <c r="C133" s="363" t="s">
        <v>83</v>
      </c>
      <c r="D133" s="360">
        <v>25</v>
      </c>
      <c r="E133" s="364">
        <v>3.33</v>
      </c>
      <c r="F133" s="365">
        <f t="shared" si="3"/>
        <v>83.25</v>
      </c>
    </row>
    <row r="134" spans="1:6" ht="26.25" customHeight="1">
      <c r="A134" s="357" t="s">
        <v>538</v>
      </c>
      <c r="B134" s="366" t="s">
        <v>383</v>
      </c>
      <c r="C134" s="359" t="s">
        <v>282</v>
      </c>
      <c r="D134" s="360"/>
      <c r="E134" s="365" t="s">
        <v>282</v>
      </c>
      <c r="F134" s="365" t="str">
        <f t="shared" si="3"/>
        <v/>
      </c>
    </row>
    <row r="135" spans="1:6" ht="26.25" customHeight="1">
      <c r="A135" s="359" t="s">
        <v>539</v>
      </c>
      <c r="B135" s="362" t="s">
        <v>383</v>
      </c>
      <c r="C135" s="363" t="s">
        <v>83</v>
      </c>
      <c r="D135" s="360">
        <v>20</v>
      </c>
      <c r="E135" s="364">
        <v>56.3</v>
      </c>
      <c r="F135" s="365">
        <f t="shared" si="3"/>
        <v>1126</v>
      </c>
    </row>
    <row r="136" spans="1:6" ht="26.25" customHeight="1">
      <c r="A136" s="357" t="s">
        <v>540</v>
      </c>
      <c r="B136" s="366" t="s">
        <v>384</v>
      </c>
      <c r="C136" s="359" t="s">
        <v>282</v>
      </c>
      <c r="D136" s="360"/>
      <c r="E136" s="365" t="s">
        <v>282</v>
      </c>
      <c r="F136" s="365" t="str">
        <f t="shared" si="3"/>
        <v/>
      </c>
    </row>
    <row r="137" spans="1:6" ht="26.25" customHeight="1">
      <c r="A137" s="359" t="s">
        <v>541</v>
      </c>
      <c r="B137" s="362" t="s">
        <v>385</v>
      </c>
      <c r="C137" s="363" t="s">
        <v>83</v>
      </c>
      <c r="D137" s="360">
        <v>15</v>
      </c>
      <c r="E137" s="364">
        <v>29.03</v>
      </c>
      <c r="F137" s="365">
        <f t="shared" si="3"/>
        <v>435.45</v>
      </c>
    </row>
    <row r="138" spans="1:6" ht="26.25" customHeight="1">
      <c r="A138" s="359" t="s">
        <v>542</v>
      </c>
      <c r="B138" s="362" t="s">
        <v>386</v>
      </c>
      <c r="C138" s="363" t="s">
        <v>83</v>
      </c>
      <c r="D138" s="360">
        <v>5</v>
      </c>
      <c r="E138" s="364">
        <v>60.92999999999999</v>
      </c>
      <c r="F138" s="365">
        <f t="shared" si="3"/>
        <v>304.65</v>
      </c>
    </row>
    <row r="139" spans="1:6" ht="26.25" customHeight="1">
      <c r="A139" s="359" t="s">
        <v>543</v>
      </c>
      <c r="B139" s="362" t="s">
        <v>387</v>
      </c>
      <c r="C139" s="363" t="s">
        <v>83</v>
      </c>
      <c r="D139" s="360">
        <v>5</v>
      </c>
      <c r="E139" s="364">
        <v>61.129999999999995</v>
      </c>
      <c r="F139" s="365">
        <f t="shared" si="3"/>
        <v>305.65</v>
      </c>
    </row>
    <row r="140" spans="1:6" ht="26.25" customHeight="1">
      <c r="A140" s="359" t="s">
        <v>544</v>
      </c>
      <c r="B140" s="362" t="s">
        <v>388</v>
      </c>
      <c r="C140" s="363" t="s">
        <v>83</v>
      </c>
      <c r="D140" s="360">
        <v>2</v>
      </c>
      <c r="E140" s="364">
        <v>128.2</v>
      </c>
      <c r="F140" s="365">
        <f t="shared" si="3"/>
        <v>256.4</v>
      </c>
    </row>
    <row r="141" spans="1:6" ht="26.25" customHeight="1">
      <c r="A141" s="357" t="s">
        <v>545</v>
      </c>
      <c r="B141" s="366" t="s">
        <v>389</v>
      </c>
      <c r="C141" s="359" t="s">
        <v>282</v>
      </c>
      <c r="D141" s="360"/>
      <c r="E141" s="365" t="s">
        <v>282</v>
      </c>
      <c r="F141" s="365" t="str">
        <f t="shared" si="3"/>
        <v/>
      </c>
    </row>
    <row r="142" spans="1:6" ht="26.25" customHeight="1">
      <c r="A142" s="359" t="s">
        <v>546</v>
      </c>
      <c r="B142" s="362" t="s">
        <v>390</v>
      </c>
      <c r="C142" s="363" t="s">
        <v>83</v>
      </c>
      <c r="D142" s="360">
        <v>1</v>
      </c>
      <c r="E142" s="364">
        <v>2200.45</v>
      </c>
      <c r="F142" s="365">
        <f t="shared" si="3"/>
        <v>2200.45</v>
      </c>
    </row>
    <row r="143" spans="1:11" s="179" customFormat="1" ht="35.1" customHeight="1">
      <c r="A143" s="359" t="s">
        <v>547</v>
      </c>
      <c r="B143" s="362" t="s">
        <v>391</v>
      </c>
      <c r="C143" s="363" t="s">
        <v>83</v>
      </c>
      <c r="D143" s="360">
        <v>1</v>
      </c>
      <c r="E143" s="364">
        <v>2319.2400000000002</v>
      </c>
      <c r="F143" s="365">
        <f t="shared" si="3"/>
        <v>2319.24</v>
      </c>
      <c r="I143"/>
      <c r="J143"/>
      <c r="K143"/>
    </row>
    <row r="144" spans="1:8" ht="26.25" customHeight="1">
      <c r="A144" s="357" t="s">
        <v>1091</v>
      </c>
      <c r="B144" s="366" t="s">
        <v>392</v>
      </c>
      <c r="C144" s="359" t="s">
        <v>282</v>
      </c>
      <c r="D144" s="360"/>
      <c r="E144" s="365" t="s">
        <v>282</v>
      </c>
      <c r="F144" s="365" t="str">
        <f t="shared" si="3"/>
        <v/>
      </c>
      <c r="H144" s="179"/>
    </row>
    <row r="145" spans="1:8" ht="26.25" customHeight="1">
      <c r="A145" s="359" t="s">
        <v>1092</v>
      </c>
      <c r="B145" s="362" t="s">
        <v>393</v>
      </c>
      <c r="C145" s="363" t="s">
        <v>83</v>
      </c>
      <c r="D145" s="360">
        <v>2</v>
      </c>
      <c r="E145" s="364">
        <v>166.13</v>
      </c>
      <c r="F145" s="365">
        <f t="shared" si="3"/>
        <v>332.26</v>
      </c>
      <c r="H145" s="179"/>
    </row>
    <row r="146" spans="1:8" ht="26.25" customHeight="1">
      <c r="A146" s="359" t="s">
        <v>1093</v>
      </c>
      <c r="B146" s="362" t="s">
        <v>394</v>
      </c>
      <c r="C146" s="363" t="s">
        <v>83</v>
      </c>
      <c r="D146" s="360">
        <v>2</v>
      </c>
      <c r="E146" s="364">
        <v>401.8</v>
      </c>
      <c r="F146" s="365">
        <f t="shared" si="3"/>
        <v>803.6</v>
      </c>
      <c r="H146" s="179"/>
    </row>
    <row r="147" spans="1:8" ht="26.25" customHeight="1">
      <c r="A147" s="357" t="s">
        <v>1094</v>
      </c>
      <c r="B147" s="366" t="s">
        <v>395</v>
      </c>
      <c r="C147" s="359" t="s">
        <v>282</v>
      </c>
      <c r="D147" s="360"/>
      <c r="E147" s="365" t="s">
        <v>282</v>
      </c>
      <c r="F147" s="365" t="str">
        <f t="shared" si="3"/>
        <v/>
      </c>
      <c r="H147" s="179"/>
    </row>
    <row r="148" spans="1:8" ht="26.25" customHeight="1">
      <c r="A148" s="359" t="s">
        <v>1095</v>
      </c>
      <c r="B148" s="362" t="s">
        <v>396</v>
      </c>
      <c r="C148" s="363" t="s">
        <v>83</v>
      </c>
      <c r="D148" s="360">
        <v>5</v>
      </c>
      <c r="E148" s="364">
        <v>168.45</v>
      </c>
      <c r="F148" s="365">
        <f t="shared" si="3"/>
        <v>842.25</v>
      </c>
      <c r="H148" s="179"/>
    </row>
    <row r="149" spans="1:8" ht="26.25" customHeight="1">
      <c r="A149" s="359" t="s">
        <v>1096</v>
      </c>
      <c r="B149" s="362" t="s">
        <v>397</v>
      </c>
      <c r="C149" s="363" t="s">
        <v>83</v>
      </c>
      <c r="D149" s="360">
        <v>5</v>
      </c>
      <c r="E149" s="364">
        <v>228.4</v>
      </c>
      <c r="F149" s="365">
        <f>IF(E149="","",ROUND(D149*E149,2))</f>
        <v>1142</v>
      </c>
      <c r="H149" s="179"/>
    </row>
    <row r="150" spans="1:6" ht="26.25" customHeight="1">
      <c r="A150" s="357" t="s">
        <v>1097</v>
      </c>
      <c r="B150" s="366" t="s">
        <v>398</v>
      </c>
      <c r="C150" s="359" t="s">
        <v>282</v>
      </c>
      <c r="D150" s="360"/>
      <c r="E150" s="365" t="s">
        <v>282</v>
      </c>
      <c r="F150" s="365" t="str">
        <f>IF(E150="","",ROUND(D150*E150,2))</f>
        <v/>
      </c>
    </row>
    <row r="151" spans="1:11" s="179" customFormat="1" ht="26.25" customHeight="1">
      <c r="A151" s="359" t="s">
        <v>1098</v>
      </c>
      <c r="B151" s="362" t="s">
        <v>399</v>
      </c>
      <c r="C151" s="363" t="s">
        <v>83</v>
      </c>
      <c r="D151" s="360">
        <v>20</v>
      </c>
      <c r="E151" s="364">
        <v>39.32</v>
      </c>
      <c r="F151" s="365">
        <f>IF(E151="","",ROUND(D151*E151,2))</f>
        <v>786.4</v>
      </c>
      <c r="I151"/>
      <c r="J151"/>
      <c r="K151"/>
    </row>
    <row r="152" spans="1:6" ht="26.25" customHeight="1">
      <c r="A152" s="359" t="s">
        <v>1111</v>
      </c>
      <c r="B152" s="362" t="s">
        <v>400</v>
      </c>
      <c r="C152" s="363" t="s">
        <v>83</v>
      </c>
      <c r="D152" s="360">
        <v>20</v>
      </c>
      <c r="E152" s="364">
        <v>48.17</v>
      </c>
      <c r="F152" s="365">
        <f>IF(E152="","",ROUND(D152*E152,2))</f>
        <v>963.4</v>
      </c>
    </row>
    <row r="153" spans="1:6" ht="26.25" customHeight="1">
      <c r="A153" s="357" t="s">
        <v>1099</v>
      </c>
      <c r="B153" s="366" t="s">
        <v>401</v>
      </c>
      <c r="C153" s="363"/>
      <c r="D153" s="360"/>
      <c r="E153" s="364"/>
      <c r="F153" s="365"/>
    </row>
    <row r="154" spans="1:6" ht="26.25" customHeight="1">
      <c r="A154" s="359" t="s">
        <v>1100</v>
      </c>
      <c r="B154" s="362" t="s">
        <v>402</v>
      </c>
      <c r="C154" s="363" t="s">
        <v>83</v>
      </c>
      <c r="D154" s="360">
        <v>15</v>
      </c>
      <c r="E154" s="364">
        <v>64.69999999999999</v>
      </c>
      <c r="F154" s="365">
        <f>IF(E154="","",ROUND(D154*E154,2))</f>
        <v>970.5</v>
      </c>
    </row>
    <row r="155" spans="1:6" ht="26.25" customHeight="1">
      <c r="A155" s="357" t="s">
        <v>1101</v>
      </c>
      <c r="B155" s="366" t="s">
        <v>403</v>
      </c>
      <c r="C155" s="363"/>
      <c r="D155" s="360"/>
      <c r="E155" s="364"/>
      <c r="F155" s="365"/>
    </row>
    <row r="156" spans="1:8" ht="26.25" customHeight="1">
      <c r="A156" s="359" t="s">
        <v>1102</v>
      </c>
      <c r="B156" s="362" t="s">
        <v>404</v>
      </c>
      <c r="C156" s="363" t="s">
        <v>83</v>
      </c>
      <c r="D156" s="360">
        <v>15</v>
      </c>
      <c r="E156" s="364">
        <v>38.83</v>
      </c>
      <c r="F156" s="365">
        <f>IF(E156="","",ROUND(D156*E156,2))</f>
        <v>582.45</v>
      </c>
      <c r="H156" s="452"/>
    </row>
    <row r="157" spans="1:8" ht="38.25" customHeight="1">
      <c r="A157" s="357" t="s">
        <v>1103</v>
      </c>
      <c r="B157" s="358" t="s">
        <v>1156</v>
      </c>
      <c r="C157" s="363"/>
      <c r="D157" s="360"/>
      <c r="E157" s="364"/>
      <c r="F157" s="365"/>
      <c r="H157" s="447"/>
    </row>
    <row r="158" spans="1:8" ht="36.75" customHeight="1">
      <c r="A158" s="359" t="s">
        <v>1104</v>
      </c>
      <c r="B158" s="362" t="s">
        <v>1157</v>
      </c>
      <c r="C158" s="363" t="s">
        <v>83</v>
      </c>
      <c r="D158" s="360">
        <v>200</v>
      </c>
      <c r="E158" s="364">
        <v>620</v>
      </c>
      <c r="F158" s="365">
        <f aca="true" t="shared" si="4" ref="F158">IF(E158="","",ROUND(D158*E158,2))</f>
        <v>124000</v>
      </c>
      <c r="H158" s="447"/>
    </row>
    <row r="159" spans="1:8" ht="36.75" customHeight="1">
      <c r="A159" s="359" t="s">
        <v>1152</v>
      </c>
      <c r="B159" s="362" t="s">
        <v>1158</v>
      </c>
      <c r="C159" s="363" t="s">
        <v>83</v>
      </c>
      <c r="D159" s="360">
        <v>50</v>
      </c>
      <c r="E159" s="364">
        <v>845</v>
      </c>
      <c r="F159" s="365">
        <f aca="true" t="shared" si="5" ref="F159:F163">IF(E159="","",ROUND(D159*E159,2))</f>
        <v>42250</v>
      </c>
      <c r="H159" s="447"/>
    </row>
    <row r="160" spans="1:8" ht="36.75" customHeight="1">
      <c r="A160" s="359" t="s">
        <v>1153</v>
      </c>
      <c r="B160" s="362" t="s">
        <v>1159</v>
      </c>
      <c r="C160" s="363" t="s">
        <v>83</v>
      </c>
      <c r="D160" s="360">
        <v>50</v>
      </c>
      <c r="E160" s="364">
        <v>975</v>
      </c>
      <c r="F160" s="365">
        <f t="shared" si="5"/>
        <v>48750</v>
      </c>
      <c r="H160" s="447"/>
    </row>
    <row r="161" spans="1:8" ht="36.75" customHeight="1">
      <c r="A161" s="359" t="s">
        <v>1154</v>
      </c>
      <c r="B161" s="362" t="s">
        <v>1160</v>
      </c>
      <c r="C161" s="363" t="s">
        <v>83</v>
      </c>
      <c r="D161" s="360">
        <v>75</v>
      </c>
      <c r="E161" s="364">
        <v>1435</v>
      </c>
      <c r="F161" s="365">
        <f t="shared" si="5"/>
        <v>107625</v>
      </c>
      <c r="H161" s="447"/>
    </row>
    <row r="162" spans="1:8" ht="36.75" customHeight="1">
      <c r="A162" s="359" t="s">
        <v>1155</v>
      </c>
      <c r="B162" s="362" t="s">
        <v>1161</v>
      </c>
      <c r="C162" s="363" t="s">
        <v>83</v>
      </c>
      <c r="D162" s="360">
        <v>50</v>
      </c>
      <c r="E162" s="364">
        <v>1650</v>
      </c>
      <c r="F162" s="365">
        <f t="shared" si="5"/>
        <v>82500</v>
      </c>
      <c r="H162" s="447"/>
    </row>
    <row r="163" spans="1:8" ht="36.75" customHeight="1">
      <c r="A163" s="359" t="s">
        <v>1163</v>
      </c>
      <c r="B163" s="362" t="s">
        <v>1162</v>
      </c>
      <c r="C163" s="363" t="s">
        <v>83</v>
      </c>
      <c r="D163" s="360">
        <v>10</v>
      </c>
      <c r="E163" s="364">
        <v>2010</v>
      </c>
      <c r="F163" s="365">
        <f t="shared" si="5"/>
        <v>20100</v>
      </c>
      <c r="H163" s="447"/>
    </row>
    <row r="164" spans="1:6" ht="26.25" customHeight="1">
      <c r="A164" s="357" t="s">
        <v>1105</v>
      </c>
      <c r="B164" s="366" t="s">
        <v>411</v>
      </c>
      <c r="C164" s="363"/>
      <c r="D164" s="360"/>
      <c r="E164" s="364"/>
      <c r="F164" s="365"/>
    </row>
    <row r="165" spans="1:11" s="179" customFormat="1" ht="35.1" customHeight="1">
      <c r="A165" s="359" t="s">
        <v>1106</v>
      </c>
      <c r="B165" s="367" t="s">
        <v>412</v>
      </c>
      <c r="C165" s="363" t="s">
        <v>83</v>
      </c>
      <c r="D165" s="360">
        <v>10</v>
      </c>
      <c r="E165" s="364">
        <v>393.8</v>
      </c>
      <c r="F165" s="365">
        <f>IF(E165="","",ROUND(D165*E165,2))</f>
        <v>3938</v>
      </c>
      <c r="I165"/>
      <c r="J165"/>
      <c r="K165"/>
    </row>
    <row r="166" spans="1:6" ht="26.25" customHeight="1">
      <c r="A166" s="359" t="s">
        <v>1107</v>
      </c>
      <c r="B166" s="367" t="s">
        <v>413</v>
      </c>
      <c r="C166" s="363" t="s">
        <v>83</v>
      </c>
      <c r="D166" s="360">
        <v>10</v>
      </c>
      <c r="E166" s="364">
        <v>733.64</v>
      </c>
      <c r="F166" s="365">
        <f>IF(E166="","",ROUND(D166*E166,2))</f>
        <v>7336.4</v>
      </c>
    </row>
    <row r="167" spans="1:6" ht="44.25" customHeight="1">
      <c r="A167" s="357" t="s">
        <v>548</v>
      </c>
      <c r="B167" s="358" t="s">
        <v>414</v>
      </c>
      <c r="C167" s="363"/>
      <c r="D167" s="360"/>
      <c r="E167" s="364"/>
      <c r="F167" s="365"/>
    </row>
    <row r="168" spans="1:6" ht="26.25" customHeight="1">
      <c r="A168" s="359" t="s">
        <v>549</v>
      </c>
      <c r="B168" s="367" t="s">
        <v>415</v>
      </c>
      <c r="C168" s="363" t="s">
        <v>83</v>
      </c>
      <c r="D168" s="360">
        <v>5</v>
      </c>
      <c r="E168" s="364">
        <v>228.96999999999997</v>
      </c>
      <c r="F168" s="365">
        <f>IF(E168="","",ROUND(D168*E168,2))</f>
        <v>1144.85</v>
      </c>
    </row>
    <row r="169" spans="1:6" ht="26.25" customHeight="1">
      <c r="A169" s="359" t="s">
        <v>550</v>
      </c>
      <c r="B169" s="367" t="s">
        <v>416</v>
      </c>
      <c r="C169" s="363" t="s">
        <v>83</v>
      </c>
      <c r="D169" s="360">
        <v>5</v>
      </c>
      <c r="E169" s="364">
        <v>457.95000000000005</v>
      </c>
      <c r="F169" s="365">
        <f>IF(E169="","",ROUND(D169*E169,2))</f>
        <v>2289.75</v>
      </c>
    </row>
    <row r="170" spans="1:6" ht="40.5" customHeight="1">
      <c r="A170" s="357" t="s">
        <v>551</v>
      </c>
      <c r="B170" s="358" t="s">
        <v>417</v>
      </c>
      <c r="C170" s="363"/>
      <c r="D170" s="360"/>
      <c r="E170" s="364"/>
      <c r="F170" s="365"/>
    </row>
    <row r="171" spans="1:6" ht="26.25" customHeight="1">
      <c r="A171" s="359" t="s">
        <v>552</v>
      </c>
      <c r="B171" s="367" t="s">
        <v>418</v>
      </c>
      <c r="C171" s="363" t="s">
        <v>419</v>
      </c>
      <c r="D171" s="360">
        <f>H1*0.1</f>
        <v>400</v>
      </c>
      <c r="E171" s="364">
        <v>31.250000000000004</v>
      </c>
      <c r="F171" s="365">
        <f>IF(E171="","",ROUND(D171*E171,2))</f>
        <v>12500</v>
      </c>
    </row>
    <row r="172" spans="1:6" ht="26.25" customHeight="1">
      <c r="A172" s="357" t="s">
        <v>553</v>
      </c>
      <c r="B172" s="358" t="s">
        <v>420</v>
      </c>
      <c r="C172" s="363"/>
      <c r="D172" s="360"/>
      <c r="E172" s="364"/>
      <c r="F172" s="365"/>
    </row>
    <row r="173" spans="1:6" ht="26.25" customHeight="1">
      <c r="A173" s="359" t="s">
        <v>554</v>
      </c>
      <c r="B173" s="367" t="s">
        <v>421</v>
      </c>
      <c r="C173" s="363" t="s">
        <v>83</v>
      </c>
      <c r="D173" s="360">
        <v>5</v>
      </c>
      <c r="E173" s="364">
        <v>88.54</v>
      </c>
      <c r="F173" s="365">
        <f>IF(E173="","",ROUND(D173*E173,2))</f>
        <v>442.7</v>
      </c>
    </row>
    <row r="174" spans="1:6" ht="26.25" customHeight="1">
      <c r="A174" s="359" t="s">
        <v>1112</v>
      </c>
      <c r="B174" s="367" t="s">
        <v>422</v>
      </c>
      <c r="C174" s="363" t="s">
        <v>83</v>
      </c>
      <c r="D174" s="360">
        <v>5</v>
      </c>
      <c r="E174" s="364">
        <v>177.06</v>
      </c>
      <c r="F174" s="365">
        <f>IF(E174="","",ROUND(D174*E174,2))</f>
        <v>885.3</v>
      </c>
    </row>
    <row r="175" spans="1:6" ht="26.25" customHeight="1">
      <c r="A175" s="359" t="s">
        <v>555</v>
      </c>
      <c r="B175" s="367" t="s">
        <v>423</v>
      </c>
      <c r="C175" s="363" t="s">
        <v>83</v>
      </c>
      <c r="D175" s="360">
        <v>5</v>
      </c>
      <c r="E175" s="364">
        <v>265.6</v>
      </c>
      <c r="F175" s="365">
        <f>IF(E175="","",ROUND(D175*E175,2))</f>
        <v>1328</v>
      </c>
    </row>
    <row r="176" spans="1:6" ht="26.25" customHeight="1">
      <c r="A176" s="357" t="s">
        <v>556</v>
      </c>
      <c r="B176" s="358" t="s">
        <v>424</v>
      </c>
      <c r="C176" s="363"/>
      <c r="D176" s="360"/>
      <c r="E176" s="364"/>
      <c r="F176" s="365"/>
    </row>
    <row r="177" spans="1:6" ht="26.25" customHeight="1">
      <c r="A177" s="359" t="s">
        <v>557</v>
      </c>
      <c r="B177" s="367" t="s">
        <v>425</v>
      </c>
      <c r="C177" s="363" t="s">
        <v>276</v>
      </c>
      <c r="D177" s="360">
        <v>30</v>
      </c>
      <c r="E177" s="364">
        <v>17.21</v>
      </c>
      <c r="F177" s="365">
        <f aca="true" t="shared" si="6" ref="F177:F183">IF(E177="","",ROUND(D177*E177,2))</f>
        <v>516.3</v>
      </c>
    </row>
    <row r="178" spans="1:6" ht="26.25" customHeight="1">
      <c r="A178" s="359" t="s">
        <v>1108</v>
      </c>
      <c r="B178" s="367" t="s">
        <v>426</v>
      </c>
      <c r="C178" s="363" t="s">
        <v>276</v>
      </c>
      <c r="D178" s="360">
        <v>30</v>
      </c>
      <c r="E178" s="364">
        <v>7.33</v>
      </c>
      <c r="F178" s="365">
        <f t="shared" si="6"/>
        <v>219.9</v>
      </c>
    </row>
    <row r="179" spans="1:6" ht="26.25" customHeight="1">
      <c r="A179" s="359" t="s">
        <v>1109</v>
      </c>
      <c r="B179" s="367" t="s">
        <v>277</v>
      </c>
      <c r="C179" s="363" t="s">
        <v>276</v>
      </c>
      <c r="D179" s="360">
        <v>25</v>
      </c>
      <c r="E179" s="364">
        <v>13.610000000000001</v>
      </c>
      <c r="F179" s="365">
        <f t="shared" si="6"/>
        <v>340.25</v>
      </c>
    </row>
    <row r="180" spans="1:6" ht="26.25" customHeight="1">
      <c r="A180" s="359" t="s">
        <v>1113</v>
      </c>
      <c r="B180" s="367" t="s">
        <v>427</v>
      </c>
      <c r="C180" s="363" t="s">
        <v>276</v>
      </c>
      <c r="D180" s="360">
        <v>25</v>
      </c>
      <c r="E180" s="364">
        <v>33.92</v>
      </c>
      <c r="F180" s="365">
        <f t="shared" si="6"/>
        <v>848</v>
      </c>
    </row>
    <row r="181" spans="1:6" ht="26.25" customHeight="1">
      <c r="A181" s="359" t="s">
        <v>1114</v>
      </c>
      <c r="B181" s="367" t="s">
        <v>428</v>
      </c>
      <c r="C181" s="363" t="s">
        <v>276</v>
      </c>
      <c r="D181" s="360">
        <v>15</v>
      </c>
      <c r="E181" s="364">
        <v>21.74</v>
      </c>
      <c r="F181" s="365">
        <f t="shared" si="6"/>
        <v>326.1</v>
      </c>
    </row>
    <row r="182" spans="1:6" ht="26.25" customHeight="1">
      <c r="A182" s="359" t="s">
        <v>1115</v>
      </c>
      <c r="B182" s="367" t="s">
        <v>429</v>
      </c>
      <c r="C182" s="363" t="s">
        <v>276</v>
      </c>
      <c r="D182" s="360">
        <v>15</v>
      </c>
      <c r="E182" s="364">
        <v>9.69</v>
      </c>
      <c r="F182" s="365">
        <f t="shared" si="6"/>
        <v>145.35</v>
      </c>
    </row>
    <row r="183" spans="1:6" ht="26.25" customHeight="1">
      <c r="A183" s="359" t="s">
        <v>1116</v>
      </c>
      <c r="B183" s="367" t="s">
        <v>430</v>
      </c>
      <c r="C183" s="363" t="s">
        <v>276</v>
      </c>
      <c r="D183" s="360">
        <v>30</v>
      </c>
      <c r="E183" s="364">
        <v>27.54</v>
      </c>
      <c r="F183" s="365">
        <f t="shared" si="6"/>
        <v>826.2</v>
      </c>
    </row>
    <row r="184" spans="1:6" ht="26.25" customHeight="1">
      <c r="A184" s="357" t="s">
        <v>558</v>
      </c>
      <c r="B184" s="332" t="s">
        <v>1038</v>
      </c>
      <c r="C184" s="333"/>
      <c r="D184" s="334"/>
      <c r="E184" s="335"/>
      <c r="F184" s="336"/>
    </row>
    <row r="185" spans="1:6" ht="26.25" customHeight="1">
      <c r="A185" s="359" t="s">
        <v>1110</v>
      </c>
      <c r="B185" s="367" t="s">
        <v>1039</v>
      </c>
      <c r="C185" s="363" t="s">
        <v>83</v>
      </c>
      <c r="D185" s="360">
        <v>1</v>
      </c>
      <c r="E185" s="364">
        <v>3800</v>
      </c>
      <c r="F185" s="365">
        <f>ROUND(D185*E185,2)</f>
        <v>3800</v>
      </c>
    </row>
    <row r="186" spans="1:6" ht="26.25" customHeight="1">
      <c r="A186" s="357" t="s">
        <v>559</v>
      </c>
      <c r="B186" s="337" t="s">
        <v>1051</v>
      </c>
      <c r="C186" s="338"/>
      <c r="D186" s="334"/>
      <c r="E186" s="339"/>
      <c r="F186" s="340"/>
    </row>
    <row r="187" spans="1:6" ht="26.25" customHeight="1">
      <c r="A187" s="359" t="s">
        <v>560</v>
      </c>
      <c r="B187" s="367" t="s">
        <v>1052</v>
      </c>
      <c r="C187" s="363" t="s">
        <v>83</v>
      </c>
      <c r="D187" s="360">
        <v>1</v>
      </c>
      <c r="E187" s="364">
        <v>1200</v>
      </c>
      <c r="F187" s="365">
        <f>ROUND(D187*E187,2)</f>
        <v>1200</v>
      </c>
    </row>
    <row r="188" spans="1:6" ht="26.25" customHeight="1">
      <c r="A188" s="359" t="s">
        <v>561</v>
      </c>
      <c r="B188" s="367" t="s">
        <v>1053</v>
      </c>
      <c r="C188" s="363" t="s">
        <v>83</v>
      </c>
      <c r="D188" s="360">
        <v>1</v>
      </c>
      <c r="E188" s="364">
        <v>1500</v>
      </c>
      <c r="F188" s="365">
        <f>ROUND(D188*E188,2)</f>
        <v>1500</v>
      </c>
    </row>
    <row r="189" spans="1:6" ht="26.25" customHeight="1">
      <c r="A189" s="359" t="s">
        <v>562</v>
      </c>
      <c r="B189" s="367" t="s">
        <v>1054</v>
      </c>
      <c r="C189" s="363" t="s">
        <v>83</v>
      </c>
      <c r="D189" s="360">
        <v>1</v>
      </c>
      <c r="E189" s="364">
        <v>2200</v>
      </c>
      <c r="F189" s="365">
        <f>ROUND(D189*E189,2)</f>
        <v>2200</v>
      </c>
    </row>
    <row r="190" spans="1:6" ht="26.25" customHeight="1">
      <c r="A190" s="359" t="s">
        <v>563</v>
      </c>
      <c r="B190" s="367" t="s">
        <v>1055</v>
      </c>
      <c r="C190" s="363" t="s">
        <v>83</v>
      </c>
      <c r="D190" s="360">
        <v>1</v>
      </c>
      <c r="E190" s="364">
        <v>3000</v>
      </c>
      <c r="F190" s="365">
        <f>ROUND(D190*E190,2)</f>
        <v>3000</v>
      </c>
    </row>
    <row r="191" spans="1:6" ht="26.25" customHeight="1">
      <c r="A191" s="357" t="s">
        <v>564</v>
      </c>
      <c r="B191" s="342" t="s">
        <v>1040</v>
      </c>
      <c r="C191" s="343"/>
      <c r="D191" s="344"/>
      <c r="E191" s="345"/>
      <c r="F191" s="346"/>
    </row>
    <row r="192" spans="1:6" ht="26.25" customHeight="1">
      <c r="A192" s="359" t="s">
        <v>565</v>
      </c>
      <c r="B192" s="367" t="s">
        <v>1056</v>
      </c>
      <c r="C192" s="363" t="s">
        <v>83</v>
      </c>
      <c r="D192" s="360">
        <v>1</v>
      </c>
      <c r="E192" s="364">
        <v>5104.946186</v>
      </c>
      <c r="F192" s="365">
        <f>ROUND(D192*E192,2)</f>
        <v>5104.95</v>
      </c>
    </row>
    <row r="193" spans="1:6" ht="31.5">
      <c r="A193" s="357" t="s">
        <v>566</v>
      </c>
      <c r="B193" s="342" t="s">
        <v>1043</v>
      </c>
      <c r="C193" s="343"/>
      <c r="D193" s="344"/>
      <c r="E193" s="345"/>
      <c r="F193" s="346"/>
    </row>
    <row r="194" spans="1:6" ht="55.5" customHeight="1">
      <c r="A194" s="359" t="s">
        <v>567</v>
      </c>
      <c r="B194" s="367" t="s">
        <v>1044</v>
      </c>
      <c r="C194" s="363" t="s">
        <v>83</v>
      </c>
      <c r="D194" s="360">
        <v>1</v>
      </c>
      <c r="E194" s="364">
        <v>4000</v>
      </c>
      <c r="F194" s="365">
        <f>ROUND(D194*E194,2)</f>
        <v>4000</v>
      </c>
    </row>
    <row r="195" spans="1:6" ht="26.25" customHeight="1">
      <c r="A195" s="357" t="s">
        <v>568</v>
      </c>
      <c r="B195" s="342" t="s">
        <v>1045</v>
      </c>
      <c r="C195" s="348"/>
      <c r="D195" s="344"/>
      <c r="E195" s="345"/>
      <c r="F195" s="346"/>
    </row>
    <row r="196" spans="1:6" ht="33.75" customHeight="1">
      <c r="A196" s="359" t="s">
        <v>569</v>
      </c>
      <c r="B196" s="367" t="s">
        <v>1046</v>
      </c>
      <c r="C196" s="363" t="s">
        <v>83</v>
      </c>
      <c r="D196" s="360">
        <v>1</v>
      </c>
      <c r="E196" s="364">
        <v>450</v>
      </c>
      <c r="F196" s="365">
        <f>ROUND(D196*E196,2)</f>
        <v>450</v>
      </c>
    </row>
    <row r="197" spans="1:6" ht="26.25" customHeight="1">
      <c r="A197" s="357" t="s">
        <v>570</v>
      </c>
      <c r="B197" s="342" t="s">
        <v>1047</v>
      </c>
      <c r="C197" s="348"/>
      <c r="D197" s="344"/>
      <c r="E197" s="345"/>
      <c r="F197" s="346"/>
    </row>
    <row r="198" spans="1:6" ht="37.5" customHeight="1">
      <c r="A198" s="359" t="s">
        <v>571</v>
      </c>
      <c r="B198" s="347" t="s">
        <v>1048</v>
      </c>
      <c r="C198" s="341" t="s">
        <v>83</v>
      </c>
      <c r="D198" s="344">
        <v>1</v>
      </c>
      <c r="E198" s="364">
        <v>4500</v>
      </c>
      <c r="F198" s="365">
        <f>ROUND(D198*E198,2)</f>
        <v>4500</v>
      </c>
    </row>
    <row r="199" spans="1:6" ht="26.25" customHeight="1">
      <c r="A199" s="357" t="s">
        <v>572</v>
      </c>
      <c r="B199" s="342" t="s">
        <v>1049</v>
      </c>
      <c r="C199" s="343"/>
      <c r="D199" s="344"/>
      <c r="E199" s="345"/>
      <c r="F199" s="365"/>
    </row>
    <row r="200" spans="1:6" ht="33.75" customHeight="1">
      <c r="A200" s="359" t="s">
        <v>573</v>
      </c>
      <c r="B200" s="347" t="s">
        <v>1151</v>
      </c>
      <c r="C200" s="341" t="s">
        <v>83</v>
      </c>
      <c r="D200" s="344">
        <v>1</v>
      </c>
      <c r="E200" s="364">
        <v>500</v>
      </c>
      <c r="F200" s="365">
        <f>ROUND(D200*E200,2)</f>
        <v>500</v>
      </c>
    </row>
    <row r="201" spans="1:6" ht="26.25" customHeight="1">
      <c r="A201" s="357" t="s">
        <v>754</v>
      </c>
      <c r="B201" s="342" t="s">
        <v>1166</v>
      </c>
      <c r="C201" s="343"/>
      <c r="D201" s="344"/>
      <c r="E201" s="345"/>
      <c r="F201" s="365"/>
    </row>
    <row r="202" spans="1:6" ht="33.75" customHeight="1">
      <c r="A202" s="359" t="s">
        <v>1050</v>
      </c>
      <c r="B202" s="347" t="s">
        <v>1169</v>
      </c>
      <c r="C202" s="341" t="s">
        <v>83</v>
      </c>
      <c r="D202" s="344">
        <v>1</v>
      </c>
      <c r="E202" s="364">
        <v>3500</v>
      </c>
      <c r="F202" s="365">
        <f aca="true" t="shared" si="7" ref="F202:F204">ROUND(D202*E202,2)</f>
        <v>3500</v>
      </c>
    </row>
    <row r="203" spans="1:6" ht="33.75" customHeight="1">
      <c r="A203" s="359" t="s">
        <v>1167</v>
      </c>
      <c r="B203" s="347" t="s">
        <v>1170</v>
      </c>
      <c r="C203" s="341" t="s">
        <v>83</v>
      </c>
      <c r="D203" s="344">
        <v>1</v>
      </c>
      <c r="E203" s="364">
        <v>5000</v>
      </c>
      <c r="F203" s="365">
        <f t="shared" si="7"/>
        <v>5000</v>
      </c>
    </row>
    <row r="204" spans="1:6" ht="33.75" customHeight="1">
      <c r="A204" s="359" t="s">
        <v>1168</v>
      </c>
      <c r="B204" s="347" t="s">
        <v>1171</v>
      </c>
      <c r="C204" s="341" t="s">
        <v>83</v>
      </c>
      <c r="D204" s="344">
        <v>1</v>
      </c>
      <c r="E204" s="364">
        <v>6500</v>
      </c>
      <c r="F204" s="365">
        <f t="shared" si="7"/>
        <v>6500</v>
      </c>
    </row>
    <row r="205" spans="1:6" ht="38.25" customHeight="1">
      <c r="A205" s="357" t="s">
        <v>1164</v>
      </c>
      <c r="B205" s="358" t="s">
        <v>1080</v>
      </c>
      <c r="C205" s="363"/>
      <c r="D205" s="360"/>
      <c r="E205" s="364"/>
      <c r="F205" s="365"/>
    </row>
    <row r="206" spans="1:6" ht="26.25" customHeight="1">
      <c r="A206" s="359" t="s">
        <v>1165</v>
      </c>
      <c r="B206" s="362" t="s">
        <v>279</v>
      </c>
      <c r="C206" s="363" t="s">
        <v>79</v>
      </c>
      <c r="D206" s="360">
        <v>40</v>
      </c>
      <c r="E206" s="364">
        <v>75.38</v>
      </c>
      <c r="F206" s="365">
        <f aca="true" t="shared" si="8" ref="F206">IF(E206="","",ROUND(D206*E206,2))</f>
        <v>3015.2</v>
      </c>
    </row>
    <row r="207" spans="1:8" ht="32.25" customHeight="1">
      <c r="A207" s="484" t="s">
        <v>265</v>
      </c>
      <c r="B207" s="485"/>
      <c r="C207" s="485"/>
      <c r="D207" s="485"/>
      <c r="E207" s="486"/>
      <c r="F207" s="404">
        <f>F6+F9</f>
        <v>1397686.023664</v>
      </c>
      <c r="G207" s="325">
        <f>F207/12</f>
        <v>116473.83530533333</v>
      </c>
      <c r="H207" s="324"/>
    </row>
    <row r="208" spans="1:8" s="403" customFormat="1" ht="42.75" customHeight="1">
      <c r="A208" s="484" t="s">
        <v>1079</v>
      </c>
      <c r="B208" s="485"/>
      <c r="C208" s="485"/>
      <c r="D208" s="448">
        <f>'4 - BDI - Anexo D'!I26</f>
        <v>0.2870208169909161</v>
      </c>
      <c r="E208" s="449" t="s">
        <v>1078</v>
      </c>
      <c r="F208" s="450">
        <f>F207*D208</f>
        <v>401164.98440882616</v>
      </c>
      <c r="G208" s="402"/>
      <c r="H208" s="402"/>
    </row>
    <row r="209" spans="1:8" ht="33.75" customHeight="1">
      <c r="A209" s="484" t="s">
        <v>1077</v>
      </c>
      <c r="B209" s="485"/>
      <c r="C209" s="485"/>
      <c r="D209" s="485"/>
      <c r="E209" s="486"/>
      <c r="F209" s="404">
        <f>F207+F208</f>
        <v>1798851.008072826</v>
      </c>
      <c r="G209" s="400"/>
      <c r="H209" s="324"/>
    </row>
    <row r="210" spans="6:7" ht="15">
      <c r="F210" s="401"/>
      <c r="G210" s="177"/>
    </row>
    <row r="211" ht="15">
      <c r="F211" s="401"/>
    </row>
    <row r="212" ht="15">
      <c r="F212" s="401"/>
    </row>
  </sheetData>
  <protectedRanges>
    <protectedRange sqref="D10 D15:D59 D165:D183 D206 D63:D72 D75:D163" name="Intervalo3_2_1"/>
    <protectedRange sqref="D164" name="Intervalo3_2_1_2"/>
    <protectedRange sqref="D73:D74 D60:D62 D184:D204" name="Intervalo3_2_1_3"/>
  </protectedRanges>
  <mergeCells count="6">
    <mergeCell ref="A1:F1"/>
    <mergeCell ref="A2:E2"/>
    <mergeCell ref="A209:E209"/>
    <mergeCell ref="B7:E7"/>
    <mergeCell ref="A207:E207"/>
    <mergeCell ref="A208:C208"/>
  </mergeCells>
  <conditionalFormatting sqref="A10:F17 A27:F28 A136:F140 A35:F37 B47:F47 A86:F92 A126:F132 A153:F156 A47:A49 A79:F83 A25:F25 A42:F46 A164:F165 A170:F171 A75:F75">
    <cfRule type="expression" priority="123" dxfId="1">
      <formula>#REF!=0</formula>
    </cfRule>
  </conditionalFormatting>
  <conditionalFormatting sqref="A133:F133">
    <cfRule type="expression" priority="122" dxfId="1">
      <formula>#REF!=0</formula>
    </cfRule>
  </conditionalFormatting>
  <conditionalFormatting sqref="A26:F26">
    <cfRule type="expression" priority="121" dxfId="1">
      <formula>#REF!=0</formula>
    </cfRule>
  </conditionalFormatting>
  <conditionalFormatting sqref="A30:F30">
    <cfRule type="expression" priority="119" dxfId="1">
      <formula>#REF!=0</formula>
    </cfRule>
  </conditionalFormatting>
  <conditionalFormatting sqref="A33:F34">
    <cfRule type="expression" priority="118" dxfId="1">
      <formula>#REF!=0</formula>
    </cfRule>
  </conditionalFormatting>
  <conditionalFormatting sqref="A57:F58">
    <cfRule type="expression" priority="112" dxfId="1">
      <formula>#REF!=0</formula>
    </cfRule>
  </conditionalFormatting>
  <conditionalFormatting sqref="A29:F29 A31:F32">
    <cfRule type="expression" priority="120" dxfId="1">
      <formula>#REF!=0</formula>
    </cfRule>
  </conditionalFormatting>
  <conditionalFormatting sqref="A63:F66">
    <cfRule type="expression" priority="111" dxfId="1">
      <formula>#REF!=0</formula>
    </cfRule>
  </conditionalFormatting>
  <conditionalFormatting sqref="A67:F68">
    <cfRule type="expression" priority="110" dxfId="1">
      <formula>#REF!=0</formula>
    </cfRule>
  </conditionalFormatting>
  <conditionalFormatting sqref="A70:F72">
    <cfRule type="expression" priority="109" dxfId="1">
      <formula>#REF!=0</formula>
    </cfRule>
  </conditionalFormatting>
  <conditionalFormatting sqref="B48:F49">
    <cfRule type="expression" priority="117" dxfId="1">
      <formula>#REF!=0</formula>
    </cfRule>
  </conditionalFormatting>
  <conditionalFormatting sqref="A84:F85">
    <cfRule type="expression" priority="108" dxfId="1">
      <formula>#REF!=0</formula>
    </cfRule>
  </conditionalFormatting>
  <conditionalFormatting sqref="A50:F51">
    <cfRule type="expression" priority="116" dxfId="1">
      <formula>#REF!=0</formula>
    </cfRule>
  </conditionalFormatting>
  <conditionalFormatting sqref="A100:F102">
    <cfRule type="expression" priority="105" dxfId="1">
      <formula>#REF!=0</formula>
    </cfRule>
  </conditionalFormatting>
  <conditionalFormatting sqref="A52:F53">
    <cfRule type="expression" priority="115" dxfId="1">
      <formula>#REF!=0</formula>
    </cfRule>
  </conditionalFormatting>
  <conditionalFormatting sqref="A106:F107">
    <cfRule type="expression" priority="103" dxfId="1">
      <formula>#REF!=0</formula>
    </cfRule>
  </conditionalFormatting>
  <conditionalFormatting sqref="A54:F54">
    <cfRule type="expression" priority="114" dxfId="1">
      <formula>#REF!=0</formula>
    </cfRule>
  </conditionalFormatting>
  <conditionalFormatting sqref="A111:F111">
    <cfRule type="expression" priority="101" dxfId="1">
      <formula>#REF!=0</formula>
    </cfRule>
  </conditionalFormatting>
  <conditionalFormatting sqref="A55:F56">
    <cfRule type="expression" priority="113" dxfId="1">
      <formula>#REF!=0</formula>
    </cfRule>
  </conditionalFormatting>
  <conditionalFormatting sqref="A95:F96">
    <cfRule type="expression" priority="107" dxfId="1">
      <formula>#REF!=0</formula>
    </cfRule>
  </conditionalFormatting>
  <conditionalFormatting sqref="A97:F99">
    <cfRule type="expression" priority="106" dxfId="1">
      <formula>#REF!=0</formula>
    </cfRule>
  </conditionalFormatting>
  <conditionalFormatting sqref="A103:F105">
    <cfRule type="expression" priority="104" dxfId="1">
      <formula>#REF!=0</formula>
    </cfRule>
  </conditionalFormatting>
  <conditionalFormatting sqref="A108:F110">
    <cfRule type="expression" priority="102" dxfId="1">
      <formula>#REF!=0</formula>
    </cfRule>
  </conditionalFormatting>
  <conditionalFormatting sqref="A112:F114">
    <cfRule type="expression" priority="100" dxfId="1">
      <formula>#REF!=0</formula>
    </cfRule>
  </conditionalFormatting>
  <conditionalFormatting sqref="A118:F120">
    <cfRule type="expression" priority="99" dxfId="1">
      <formula>#REF!=0</formula>
    </cfRule>
  </conditionalFormatting>
  <conditionalFormatting sqref="A121:F122 B193:F193 B195:F195 A194:F194 A196:F196 B197:F200 B202:F204">
    <cfRule type="expression" priority="98" dxfId="1">
      <formula>#REF!=0</formula>
    </cfRule>
  </conditionalFormatting>
  <conditionalFormatting sqref="A123:F125">
    <cfRule type="expression" priority="97" dxfId="1">
      <formula>#REF!=0</formula>
    </cfRule>
  </conditionalFormatting>
  <conditionalFormatting sqref="A134:F135">
    <cfRule type="expression" priority="96" dxfId="1">
      <formula>#REF!=0</formula>
    </cfRule>
  </conditionalFormatting>
  <conditionalFormatting sqref="A141:F143">
    <cfRule type="expression" priority="95" dxfId="1">
      <formula>#REF!=0</formula>
    </cfRule>
  </conditionalFormatting>
  <conditionalFormatting sqref="A150:F152">
    <cfRule type="expression" priority="92" dxfId="1">
      <formula>#REF!=0</formula>
    </cfRule>
  </conditionalFormatting>
  <conditionalFormatting sqref="A144:F146">
    <cfRule type="expression" priority="94" dxfId="1">
      <formula>#REF!=0</formula>
    </cfRule>
  </conditionalFormatting>
  <conditionalFormatting sqref="A147:F149">
    <cfRule type="expression" priority="93" dxfId="1">
      <formula>#REF!=0</formula>
    </cfRule>
  </conditionalFormatting>
  <conditionalFormatting sqref="A69:F69">
    <cfRule type="expression" priority="91" dxfId="1">
      <formula>#REF!=0</formula>
    </cfRule>
  </conditionalFormatting>
  <conditionalFormatting sqref="A78:F78">
    <cfRule type="expression" priority="88" dxfId="1">
      <formula>#REF!=0</formula>
    </cfRule>
  </conditionalFormatting>
  <conditionalFormatting sqref="A76:F76">
    <cfRule type="expression" priority="90" dxfId="1">
      <formula>#REF!=0</formula>
    </cfRule>
  </conditionalFormatting>
  <conditionalFormatting sqref="A77:F77">
    <cfRule type="expression" priority="89" dxfId="1">
      <formula>#REF!=0</formula>
    </cfRule>
  </conditionalFormatting>
  <conditionalFormatting sqref="A166:F166">
    <cfRule type="expression" priority="87" dxfId="1">
      <formula>#REF!=0</formula>
    </cfRule>
  </conditionalFormatting>
  <conditionalFormatting sqref="A18:F20">
    <cfRule type="expression" priority="86" dxfId="1">
      <formula>#REF!=0</formula>
    </cfRule>
  </conditionalFormatting>
  <conditionalFormatting sqref="A21:F24">
    <cfRule type="expression" priority="85" dxfId="1">
      <formula>#REF!=0</formula>
    </cfRule>
  </conditionalFormatting>
  <conditionalFormatting sqref="A169:F169">
    <cfRule type="expression" priority="83" dxfId="1">
      <formula>#REF!=0</formula>
    </cfRule>
  </conditionalFormatting>
  <conditionalFormatting sqref="A167:F168">
    <cfRule type="expression" priority="84" dxfId="1">
      <formula>#REF!=0</formula>
    </cfRule>
  </conditionalFormatting>
  <conditionalFormatting sqref="A115:F115">
    <cfRule type="expression" priority="82" dxfId="1">
      <formula>#REF!=0</formula>
    </cfRule>
  </conditionalFormatting>
  <conditionalFormatting sqref="A117:F117">
    <cfRule type="expression" priority="81" dxfId="1">
      <formula>#REF!=0</formula>
    </cfRule>
  </conditionalFormatting>
  <conditionalFormatting sqref="A116:F116">
    <cfRule type="expression" priority="80" dxfId="1">
      <formula>#REF!=0</formula>
    </cfRule>
  </conditionalFormatting>
  <conditionalFormatting sqref="A40:F41">
    <cfRule type="expression" priority="78" dxfId="1">
      <formula>#REF!=0</formula>
    </cfRule>
  </conditionalFormatting>
  <conditionalFormatting sqref="A38:F39">
    <cfRule type="expression" priority="79" dxfId="1">
      <formula>#REF!=0</formula>
    </cfRule>
  </conditionalFormatting>
  <conditionalFormatting sqref="A157:F157 A158:A163 C158:D163 F158:F163">
    <cfRule type="expression" priority="77" dxfId="1">
      <formula>#REF!=0</formula>
    </cfRule>
  </conditionalFormatting>
  <conditionalFormatting sqref="A172:F173">
    <cfRule type="expression" priority="71" dxfId="1">
      <formula>#REF!=0</formula>
    </cfRule>
  </conditionalFormatting>
  <conditionalFormatting sqref="A174:F174">
    <cfRule type="expression" priority="70" dxfId="1">
      <formula>#REF!=0</formula>
    </cfRule>
  </conditionalFormatting>
  <conditionalFormatting sqref="A175:F175">
    <cfRule type="expression" priority="69" dxfId="1">
      <formula>#REF!=0</formula>
    </cfRule>
  </conditionalFormatting>
  <conditionalFormatting sqref="A176:F176 A183:F184 B186:F186 B191:F191">
    <cfRule type="expression" priority="68" dxfId="1">
      <formula>#REF!=0</formula>
    </cfRule>
  </conditionalFormatting>
  <conditionalFormatting sqref="A182:F182">
    <cfRule type="expression" priority="62" dxfId="1">
      <formula>#REF!=0</formula>
    </cfRule>
  </conditionalFormatting>
  <conditionalFormatting sqref="A179:F179">
    <cfRule type="expression" priority="65" dxfId="1">
      <formula>#REF!=0</formula>
    </cfRule>
  </conditionalFormatting>
  <conditionalFormatting sqref="A177:F177">
    <cfRule type="expression" priority="67" dxfId="1">
      <formula>#REF!=0</formula>
    </cfRule>
  </conditionalFormatting>
  <conditionalFormatting sqref="A178:F178">
    <cfRule type="expression" priority="66" dxfId="1">
      <formula>#REF!=0</formula>
    </cfRule>
  </conditionalFormatting>
  <conditionalFormatting sqref="A180:F180">
    <cfRule type="expression" priority="64" dxfId="1">
      <formula>#REF!=0</formula>
    </cfRule>
  </conditionalFormatting>
  <conditionalFormatting sqref="A181:F181">
    <cfRule type="expression" priority="63" dxfId="1">
      <formula>#REF!=0</formula>
    </cfRule>
  </conditionalFormatting>
  <conditionalFormatting sqref="A93:F94">
    <cfRule type="expression" priority="61" dxfId="1">
      <formula>#REF!=0</formula>
    </cfRule>
  </conditionalFormatting>
  <conditionalFormatting sqref="A59:F59 A60:A62">
    <cfRule type="expression" priority="60" dxfId="1">
      <formula>#REF!=0</formula>
    </cfRule>
  </conditionalFormatting>
  <conditionalFormatting sqref="A186">
    <cfRule type="expression" priority="54" dxfId="1">
      <formula>#REF!=0</formula>
    </cfRule>
  </conditionalFormatting>
  <conditionalFormatting sqref="A191">
    <cfRule type="expression" priority="53" dxfId="1">
      <formula>#REF!=0</formula>
    </cfRule>
  </conditionalFormatting>
  <conditionalFormatting sqref="A193">
    <cfRule type="expression" priority="46" dxfId="1">
      <formula>#REF!=0</formula>
    </cfRule>
  </conditionalFormatting>
  <conditionalFormatting sqref="A195">
    <cfRule type="expression" priority="43" dxfId="1">
      <formula>#REF!=0</formula>
    </cfRule>
  </conditionalFormatting>
  <conditionalFormatting sqref="A198">
    <cfRule type="expression" priority="42" dxfId="1">
      <formula>#REF!=0</formula>
    </cfRule>
  </conditionalFormatting>
  <conditionalFormatting sqref="A197">
    <cfRule type="expression" priority="40" dxfId="1">
      <formula>#REF!=0</formula>
    </cfRule>
  </conditionalFormatting>
  <conditionalFormatting sqref="A200 A202:A204">
    <cfRule type="expression" priority="38" dxfId="1">
      <formula>#REF!=0</formula>
    </cfRule>
  </conditionalFormatting>
  <conditionalFormatting sqref="A199">
    <cfRule type="expression" priority="37" dxfId="1">
      <formula>#REF!=0</formula>
    </cfRule>
  </conditionalFormatting>
  <conditionalFormatting sqref="A187:F190">
    <cfRule type="expression" priority="32" dxfId="1">
      <formula>#REF!=0</formula>
    </cfRule>
  </conditionalFormatting>
  <conditionalFormatting sqref="A185:F185">
    <cfRule type="expression" priority="31" dxfId="1">
      <formula>#REF!=0</formula>
    </cfRule>
  </conditionalFormatting>
  <conditionalFormatting sqref="A192:F192">
    <cfRule type="expression" priority="30" dxfId="1">
      <formula>#REF!=0</formula>
    </cfRule>
  </conditionalFormatting>
  <conditionalFormatting sqref="A205:F206">
    <cfRule type="expression" priority="26" dxfId="1">
      <formula>#REF!=0</formula>
    </cfRule>
  </conditionalFormatting>
  <conditionalFormatting sqref="A73:B73">
    <cfRule type="expression" priority="23" dxfId="1">
      <formula>#REF!=0</formula>
    </cfRule>
  </conditionalFormatting>
  <conditionalFormatting sqref="C73:E73">
    <cfRule type="expression" priority="22" dxfId="1">
      <formula>#REF!=0</formula>
    </cfRule>
  </conditionalFormatting>
  <conditionalFormatting sqref="F73">
    <cfRule type="expression" priority="21" dxfId="1">
      <formula>#REF!=0</formula>
    </cfRule>
  </conditionalFormatting>
  <conditionalFormatting sqref="A74:B74">
    <cfRule type="expression" priority="20" dxfId="1">
      <formula>#REF!=0</formula>
    </cfRule>
  </conditionalFormatting>
  <conditionalFormatting sqref="C74:E74">
    <cfRule type="expression" priority="19" dxfId="1">
      <formula>#REF!=0</formula>
    </cfRule>
  </conditionalFormatting>
  <conditionalFormatting sqref="F74">
    <cfRule type="expression" priority="18" dxfId="1">
      <formula>#REF!=0</formula>
    </cfRule>
  </conditionalFormatting>
  <conditionalFormatting sqref="B60:F62">
    <cfRule type="expression" priority="17" dxfId="1">
      <formula>#REF!=0</formula>
    </cfRule>
  </conditionalFormatting>
  <conditionalFormatting sqref="B158:B163">
    <cfRule type="expression" priority="10" dxfId="1">
      <formula>#REF!=0</formula>
    </cfRule>
  </conditionalFormatting>
  <conditionalFormatting sqref="E158:E163">
    <cfRule type="expression" priority="3" dxfId="1">
      <formula>#REF!=0</formula>
    </cfRule>
  </conditionalFormatting>
  <conditionalFormatting sqref="B201:F201">
    <cfRule type="expression" priority="2" dxfId="1">
      <formula>#REF!=0</formula>
    </cfRule>
  </conditionalFormatting>
  <conditionalFormatting sqref="A201">
    <cfRule type="expression" priority="1" dxfId="1">
      <formula>#REF!=0</formula>
    </cfRule>
  </conditionalFormatting>
  <printOptions horizontalCentered="1"/>
  <pageMargins left="0.11811023622047245" right="0.11811023622047245" top="0.3937007874015748" bottom="0.3937007874015748" header="0.31496062992125984" footer="0.31496062992125984"/>
  <pageSetup fitToHeight="7" fitToWidth="1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37"/>
  <sheetViews>
    <sheetView showGridLines="0" view="pageBreakPreview" zoomScaleSheetLayoutView="100" workbookViewId="0" topLeftCell="A1">
      <selection activeCell="E6" sqref="E6"/>
    </sheetView>
  </sheetViews>
  <sheetFormatPr defaultColWidth="9.140625" defaultRowHeight="15"/>
  <cols>
    <col min="1" max="1" width="19.7109375" style="182" customWidth="1"/>
    <col min="2" max="2" width="40.57421875" style="182" customWidth="1"/>
    <col min="3" max="3" width="15.140625" style="182" customWidth="1"/>
    <col min="4" max="4" width="10.8515625" style="182" customWidth="1"/>
    <col min="5" max="5" width="17.00390625" style="182" customWidth="1"/>
    <col min="6" max="6" width="15.7109375" style="182" customWidth="1"/>
    <col min="7" max="7" width="18.28125" style="182" customWidth="1"/>
    <col min="8" max="8" width="17.28125" style="182" customWidth="1"/>
    <col min="9" max="9" width="11.57421875" style="182" customWidth="1"/>
    <col min="10" max="10" width="17.00390625" style="182" customWidth="1"/>
    <col min="11" max="11" width="16.7109375" style="182" customWidth="1"/>
    <col min="12" max="12" width="2.28125" style="182" customWidth="1"/>
    <col min="13" max="13" width="3.421875" style="182" customWidth="1"/>
    <col min="14" max="14" width="29.140625" style="182" customWidth="1"/>
    <col min="15" max="15" width="12.421875" style="182" customWidth="1"/>
    <col min="16" max="16384" width="9.140625" style="182" customWidth="1"/>
  </cols>
  <sheetData>
    <row r="1" spans="1:16" ht="59.25" customHeight="1" thickBot="1">
      <c r="A1" s="180" t="s">
        <v>241</v>
      </c>
      <c r="B1" s="524" t="str">
        <f>'Orçamento Básico - Anexo A'!A1</f>
        <v xml:space="preserve">PREFEITURA MUNICIPAL DE CAICÓ
GERENCIAMENTO DO SISTEMA DE ILUMINAÇÃO PÚBLICA
ORÇAMENTO BÁSICO </v>
      </c>
      <c r="C1" s="524"/>
      <c r="D1" s="524"/>
      <c r="E1" s="524"/>
      <c r="F1" s="524"/>
      <c r="G1" s="524"/>
      <c r="H1" s="524"/>
      <c r="I1" s="181"/>
      <c r="J1" s="181"/>
      <c r="K1" s="181"/>
      <c r="L1" s="181"/>
      <c r="M1" s="181"/>
      <c r="N1" s="181"/>
      <c r="O1" s="181"/>
      <c r="P1" s="181"/>
    </row>
    <row r="2" spans="1:16" ht="26.25" customHeight="1" thickBot="1">
      <c r="A2" s="183">
        <v>1</v>
      </c>
      <c r="B2" s="525" t="s">
        <v>1037</v>
      </c>
      <c r="C2" s="525"/>
      <c r="D2" s="525"/>
      <c r="E2" s="525"/>
      <c r="F2" s="525"/>
      <c r="G2" s="525"/>
      <c r="H2" s="525"/>
      <c r="I2" s="181"/>
      <c r="J2" s="181"/>
      <c r="K2" s="181"/>
      <c r="L2" s="181"/>
      <c r="M2" s="181"/>
      <c r="N2" s="181"/>
      <c r="O2" s="181"/>
      <c r="P2" s="181"/>
    </row>
    <row r="3" spans="1:16" ht="15" customHeight="1">
      <c r="A3" s="526" t="s">
        <v>93</v>
      </c>
      <c r="B3" s="528" t="s">
        <v>574</v>
      </c>
      <c r="C3" s="529"/>
      <c r="D3" s="529"/>
      <c r="E3" s="529"/>
      <c r="F3" s="529"/>
      <c r="G3" s="529"/>
      <c r="H3" s="529"/>
      <c r="I3" s="181"/>
      <c r="J3" s="181"/>
      <c r="K3" s="181"/>
      <c r="L3" s="181"/>
      <c r="M3" s="181"/>
      <c r="N3" s="181"/>
      <c r="O3" s="181"/>
      <c r="P3" s="181"/>
    </row>
    <row r="4" spans="1:16" ht="56.25">
      <c r="A4" s="527"/>
      <c r="B4" s="184" t="s">
        <v>575</v>
      </c>
      <c r="C4" s="185" t="s">
        <v>576</v>
      </c>
      <c r="D4" s="185" t="s">
        <v>577</v>
      </c>
      <c r="E4" s="185" t="s">
        <v>578</v>
      </c>
      <c r="F4" s="185" t="s">
        <v>579</v>
      </c>
      <c r="G4" s="185" t="s">
        <v>580</v>
      </c>
      <c r="H4" s="186" t="s">
        <v>581</v>
      </c>
      <c r="I4" s="181"/>
      <c r="J4" s="181"/>
      <c r="K4" s="181"/>
      <c r="L4" s="181"/>
      <c r="M4" s="181"/>
      <c r="N4" s="181"/>
      <c r="O4" s="181"/>
      <c r="P4" s="181"/>
    </row>
    <row r="5" spans="1:16" ht="15">
      <c r="A5" s="187" t="s">
        <v>582</v>
      </c>
      <c r="B5" s="188" t="s">
        <v>583</v>
      </c>
      <c r="C5" s="189">
        <v>1</v>
      </c>
      <c r="D5" s="190">
        <v>220</v>
      </c>
      <c r="E5" s="191">
        <v>7.2</v>
      </c>
      <c r="F5" s="192">
        <v>0.8701</v>
      </c>
      <c r="G5" s="192">
        <v>0.3</v>
      </c>
      <c r="H5" s="193">
        <f>D5*E5*C5</f>
        <v>1584</v>
      </c>
      <c r="I5" s="181"/>
      <c r="J5" s="181"/>
      <c r="K5" s="181"/>
      <c r="L5" s="181"/>
      <c r="M5" s="181"/>
      <c r="N5" s="181"/>
      <c r="O5" s="181"/>
      <c r="P5" s="181"/>
    </row>
    <row r="6" spans="1:16" ht="15">
      <c r="A6" s="187" t="s">
        <v>582</v>
      </c>
      <c r="B6" s="188" t="s">
        <v>584</v>
      </c>
      <c r="C6" s="189">
        <v>2</v>
      </c>
      <c r="D6" s="190">
        <v>220</v>
      </c>
      <c r="E6" s="191">
        <f>7.2+0.55</f>
        <v>7.75</v>
      </c>
      <c r="F6" s="192">
        <v>0.8701</v>
      </c>
      <c r="G6" s="192">
        <v>0.3</v>
      </c>
      <c r="H6" s="193">
        <f>D6*E6*C6</f>
        <v>3410</v>
      </c>
      <c r="I6" s="181"/>
      <c r="J6" s="181"/>
      <c r="K6" s="181"/>
      <c r="L6" s="181"/>
      <c r="M6" s="181"/>
      <c r="N6" s="181"/>
      <c r="O6" s="181"/>
      <c r="P6" s="181"/>
    </row>
    <row r="7" spans="1:16" ht="15">
      <c r="A7" s="187" t="s">
        <v>582</v>
      </c>
      <c r="B7" s="188" t="s">
        <v>1059</v>
      </c>
      <c r="C7" s="189">
        <v>1</v>
      </c>
      <c r="D7" s="190">
        <v>220</v>
      </c>
      <c r="E7" s="191">
        <f>7.2</f>
        <v>7.2</v>
      </c>
      <c r="F7" s="192">
        <v>0.8701</v>
      </c>
      <c r="G7" s="192">
        <v>0.3</v>
      </c>
      <c r="H7" s="193">
        <f>D7*E7*C7</f>
        <v>1584</v>
      </c>
      <c r="I7" s="181"/>
      <c r="J7" s="181"/>
      <c r="K7" s="181"/>
      <c r="L7" s="181"/>
      <c r="M7" s="181"/>
      <c r="N7" s="181"/>
      <c r="O7" s="181"/>
      <c r="P7" s="181"/>
    </row>
    <row r="8" spans="1:16" ht="15">
      <c r="A8" s="194" t="s">
        <v>1325</v>
      </c>
      <c r="B8" s="188" t="s">
        <v>1326</v>
      </c>
      <c r="C8" s="189">
        <v>1</v>
      </c>
      <c r="D8" s="190">
        <v>176</v>
      </c>
      <c r="E8" s="191">
        <v>13.6</v>
      </c>
      <c r="F8" s="192">
        <v>0.8701</v>
      </c>
      <c r="G8" s="192">
        <v>0.3</v>
      </c>
      <c r="H8" s="193">
        <f>D8*E8*C8</f>
        <v>2393.6</v>
      </c>
      <c r="I8" s="181"/>
      <c r="J8" s="181"/>
      <c r="K8" s="181"/>
      <c r="L8" s="181"/>
      <c r="M8" s="181"/>
      <c r="N8" s="181"/>
      <c r="O8" s="181"/>
      <c r="P8" s="181"/>
    </row>
    <row r="9" spans="1:16" ht="15">
      <c r="A9" s="195"/>
      <c r="B9" s="493" t="s">
        <v>586</v>
      </c>
      <c r="C9" s="494"/>
      <c r="D9" s="494"/>
      <c r="E9" s="494"/>
      <c r="F9" s="494"/>
      <c r="G9" s="494"/>
      <c r="H9" s="196">
        <f>SUM(H5:H8)</f>
        <v>8971.6</v>
      </c>
      <c r="I9" s="181"/>
      <c r="J9" s="181"/>
      <c r="K9" s="181"/>
      <c r="L9" s="181"/>
      <c r="M9" s="181"/>
      <c r="N9" s="181"/>
      <c r="O9" s="181"/>
      <c r="P9" s="181"/>
    </row>
    <row r="10" spans="1:16" ht="45">
      <c r="A10" s="280" t="s">
        <v>93</v>
      </c>
      <c r="B10" s="184" t="s">
        <v>755</v>
      </c>
      <c r="C10" s="185" t="s">
        <v>576</v>
      </c>
      <c r="D10" s="185" t="s">
        <v>577</v>
      </c>
      <c r="E10" s="185" t="s">
        <v>578</v>
      </c>
      <c r="F10" s="185" t="s">
        <v>722</v>
      </c>
      <c r="G10" s="185" t="s">
        <v>723</v>
      </c>
      <c r="H10" s="186" t="s">
        <v>581</v>
      </c>
      <c r="I10" s="181"/>
      <c r="J10" s="181"/>
      <c r="K10" s="181"/>
      <c r="L10" s="181"/>
      <c r="M10" s="181"/>
      <c r="N10" s="181"/>
      <c r="O10" s="181"/>
      <c r="P10" s="181"/>
    </row>
    <row r="11" spans="1:16" ht="15">
      <c r="A11" s="187" t="s">
        <v>724</v>
      </c>
      <c r="B11" s="188" t="s">
        <v>725</v>
      </c>
      <c r="C11" s="263">
        <v>1</v>
      </c>
      <c r="D11" s="190">
        <v>220</v>
      </c>
      <c r="E11" s="191">
        <v>5.6</v>
      </c>
      <c r="F11" s="264">
        <v>0.8701</v>
      </c>
      <c r="G11" s="246"/>
      <c r="H11" s="193">
        <f>D11*E11*C11</f>
        <v>1232</v>
      </c>
      <c r="I11" s="181"/>
      <c r="J11" s="181"/>
      <c r="K11" s="181"/>
      <c r="L11" s="181"/>
      <c r="M11" s="181"/>
      <c r="N11" s="181"/>
      <c r="O11" s="181"/>
      <c r="P11" s="181"/>
    </row>
    <row r="12" spans="1:16" ht="15">
      <c r="A12" s="187" t="s">
        <v>1060</v>
      </c>
      <c r="B12" s="188" t="s">
        <v>726</v>
      </c>
      <c r="C12" s="263">
        <v>1</v>
      </c>
      <c r="D12" s="190">
        <v>220</v>
      </c>
      <c r="E12" s="191">
        <v>5.6</v>
      </c>
      <c r="F12" s="264">
        <v>0.8701</v>
      </c>
      <c r="G12" s="246"/>
      <c r="H12" s="193">
        <f aca="true" t="shared" si="0" ref="H12:H13">D12*E12*C12</f>
        <v>1232</v>
      </c>
      <c r="I12" s="181"/>
      <c r="J12" s="181"/>
      <c r="K12" s="181"/>
      <c r="L12" s="181"/>
      <c r="M12" s="181"/>
      <c r="N12" s="181"/>
      <c r="O12" s="181"/>
      <c r="P12" s="181"/>
    </row>
    <row r="13" spans="1:16" ht="15">
      <c r="A13" s="187" t="s">
        <v>727</v>
      </c>
      <c r="B13" s="188" t="s">
        <v>728</v>
      </c>
      <c r="C13" s="263">
        <v>1</v>
      </c>
      <c r="D13" s="190">
        <v>40</v>
      </c>
      <c r="E13" s="191">
        <v>36.2</v>
      </c>
      <c r="F13" s="264">
        <v>0.8701</v>
      </c>
      <c r="G13" s="246"/>
      <c r="H13" s="193">
        <f t="shared" si="0"/>
        <v>1448</v>
      </c>
      <c r="I13" s="181"/>
      <c r="J13" s="181"/>
      <c r="K13" s="181"/>
      <c r="L13" s="181"/>
      <c r="M13" s="181"/>
      <c r="N13" s="181"/>
      <c r="O13" s="181"/>
      <c r="P13" s="181"/>
    </row>
    <row r="14" spans="1:16" ht="15">
      <c r="A14" s="262"/>
      <c r="B14" s="188"/>
      <c r="C14" s="263"/>
      <c r="D14" s="190"/>
      <c r="E14" s="191"/>
      <c r="F14" s="264"/>
      <c r="G14" s="246"/>
      <c r="H14" s="193">
        <f aca="true" t="shared" si="1" ref="H14">D14*E14*C14</f>
        <v>0</v>
      </c>
      <c r="I14" s="181"/>
      <c r="J14" s="181"/>
      <c r="K14" s="181"/>
      <c r="L14" s="181"/>
      <c r="M14" s="181"/>
      <c r="N14" s="181"/>
      <c r="O14" s="181"/>
      <c r="P14" s="181"/>
    </row>
    <row r="15" spans="1:16" ht="15">
      <c r="A15" s="265"/>
      <c r="B15" s="493" t="s">
        <v>729</v>
      </c>
      <c r="C15" s="494"/>
      <c r="D15" s="494"/>
      <c r="E15" s="494"/>
      <c r="F15" s="494"/>
      <c r="G15" s="494"/>
      <c r="H15" s="266">
        <f>SUM(H11:H14)</f>
        <v>3912</v>
      </c>
      <c r="I15" s="181"/>
      <c r="J15" s="181"/>
      <c r="K15" s="181"/>
      <c r="L15" s="181"/>
      <c r="M15" s="181"/>
      <c r="N15" s="181"/>
      <c r="O15" s="181"/>
      <c r="P15" s="181"/>
    </row>
    <row r="16" spans="1:8" ht="15">
      <c r="A16" s="267"/>
      <c r="B16" s="199"/>
      <c r="C16" s="199"/>
      <c r="D16" s="199"/>
      <c r="E16" s="199"/>
      <c r="F16" s="200"/>
      <c r="G16" s="199"/>
      <c r="H16" s="201"/>
    </row>
    <row r="17" spans="1:8" ht="15">
      <c r="A17" s="267"/>
      <c r="B17" s="493" t="s">
        <v>730</v>
      </c>
      <c r="C17" s="494"/>
      <c r="D17" s="494"/>
      <c r="E17" s="494"/>
      <c r="F17" s="494"/>
      <c r="G17" s="494"/>
      <c r="H17" s="196">
        <f>H15+H9</f>
        <v>12883.6</v>
      </c>
    </row>
    <row r="18" spans="1:8" ht="15">
      <c r="A18" s="267"/>
      <c r="B18" s="495" t="s">
        <v>756</v>
      </c>
      <c r="C18" s="496"/>
      <c r="D18" s="496"/>
      <c r="E18" s="496"/>
      <c r="F18" s="496"/>
      <c r="G18" s="496"/>
      <c r="H18" s="497"/>
    </row>
    <row r="19" spans="1:8" ht="15">
      <c r="A19" s="267"/>
      <c r="B19" s="498" t="s">
        <v>758</v>
      </c>
      <c r="C19" s="499"/>
      <c r="D19" s="499"/>
      <c r="E19" s="499"/>
      <c r="F19" s="499"/>
      <c r="G19" s="202" t="s">
        <v>24</v>
      </c>
      <c r="H19" s="203" t="s">
        <v>587</v>
      </c>
    </row>
    <row r="20" spans="1:8" ht="15">
      <c r="A20" s="267"/>
      <c r="B20" s="500" t="s">
        <v>757</v>
      </c>
      <c r="C20" s="501"/>
      <c r="D20" s="501"/>
      <c r="E20" s="501"/>
      <c r="F20" s="501"/>
      <c r="G20" s="204">
        <f>'3 - Encargos Soc Anexo C'!C55/100</f>
        <v>1.1701000000000001</v>
      </c>
      <c r="H20" s="268">
        <f>H9*G20+H15*F13</f>
        <v>13901.500360000002</v>
      </c>
    </row>
    <row r="21" spans="1:8" ht="15">
      <c r="A21" s="267"/>
      <c r="B21" s="199"/>
      <c r="C21" s="199"/>
      <c r="D21" s="199"/>
      <c r="E21" s="199"/>
      <c r="F21" s="200"/>
      <c r="G21" s="199"/>
      <c r="H21" s="201"/>
    </row>
    <row r="22" spans="1:8" ht="15">
      <c r="A22" s="267"/>
      <c r="B22" s="493" t="s">
        <v>731</v>
      </c>
      <c r="C22" s="494"/>
      <c r="D22" s="494"/>
      <c r="E22" s="494"/>
      <c r="F22" s="494"/>
      <c r="G22" s="494"/>
      <c r="H22" s="205">
        <f>H20</f>
        <v>13901.500360000002</v>
      </c>
    </row>
    <row r="23" spans="1:8" ht="15">
      <c r="A23" s="269"/>
      <c r="B23" s="498" t="s">
        <v>759</v>
      </c>
      <c r="C23" s="499"/>
      <c r="D23" s="499"/>
      <c r="E23" s="499"/>
      <c r="F23" s="499"/>
      <c r="G23" s="199"/>
      <c r="H23" s="201"/>
    </row>
    <row r="24" spans="1:8" ht="15">
      <c r="A24" s="232" t="s">
        <v>93</v>
      </c>
      <c r="B24" s="498" t="s">
        <v>760</v>
      </c>
      <c r="C24" s="499"/>
      <c r="D24" s="499"/>
      <c r="E24" s="499"/>
      <c r="F24" s="202" t="s">
        <v>588</v>
      </c>
      <c r="G24" s="202" t="s">
        <v>732</v>
      </c>
      <c r="H24" s="202" t="s">
        <v>648</v>
      </c>
    </row>
    <row r="25" spans="1:8" ht="26.25" customHeight="1">
      <c r="A25" s="262" t="s">
        <v>1231</v>
      </c>
      <c r="B25" s="517" t="s">
        <v>733</v>
      </c>
      <c r="C25" s="517"/>
      <c r="D25" s="517"/>
      <c r="E25" s="518"/>
      <c r="F25" s="270">
        <v>1</v>
      </c>
      <c r="G25" s="236">
        <v>1500</v>
      </c>
      <c r="H25" s="193">
        <f>F25*G25</f>
        <v>1500</v>
      </c>
    </row>
    <row r="26" spans="1:8" ht="15">
      <c r="A26" s="262" t="s">
        <v>734</v>
      </c>
      <c r="B26" s="517" t="s">
        <v>735</v>
      </c>
      <c r="C26" s="517"/>
      <c r="D26" s="517"/>
      <c r="E26" s="518"/>
      <c r="F26" s="270">
        <v>100</v>
      </c>
      <c r="G26" s="236">
        <v>4</v>
      </c>
      <c r="H26" s="193">
        <f aca="true" t="shared" si="2" ref="H26:H27">F26*G26</f>
        <v>400</v>
      </c>
    </row>
    <row r="27" spans="1:8" ht="15">
      <c r="A27" s="262" t="s">
        <v>736</v>
      </c>
      <c r="B27" s="272" t="s">
        <v>737</v>
      </c>
      <c r="C27" s="273"/>
      <c r="D27" s="273"/>
      <c r="E27" s="274"/>
      <c r="F27" s="270">
        <v>750</v>
      </c>
      <c r="G27" s="236">
        <v>0.5</v>
      </c>
      <c r="H27" s="193">
        <f t="shared" si="2"/>
        <v>375</v>
      </c>
    </row>
    <row r="28" spans="1:8" ht="15">
      <c r="A28" s="262"/>
      <c r="B28" s="517"/>
      <c r="C28" s="517"/>
      <c r="D28" s="517"/>
      <c r="E28" s="518"/>
      <c r="F28" s="270"/>
      <c r="G28" s="236"/>
      <c r="H28" s="271"/>
    </row>
    <row r="29" spans="1:8" ht="15">
      <c r="A29" s="265"/>
      <c r="B29" s="493" t="s">
        <v>738</v>
      </c>
      <c r="C29" s="494"/>
      <c r="D29" s="494"/>
      <c r="E29" s="494"/>
      <c r="F29" s="494"/>
      <c r="G29" s="494"/>
      <c r="H29" s="205">
        <f>SUM(H25:H28)</f>
        <v>2275</v>
      </c>
    </row>
    <row r="30" spans="1:8" ht="15">
      <c r="A30" s="269"/>
      <c r="B30" s="219"/>
      <c r="C30" s="219"/>
      <c r="D30" s="219"/>
      <c r="E30" s="219"/>
      <c r="F30" s="221"/>
      <c r="G30" s="222"/>
      <c r="H30" s="223"/>
    </row>
    <row r="31" spans="1:8" ht="22.5">
      <c r="A31" s="232" t="s">
        <v>93</v>
      </c>
      <c r="B31" s="233" t="s">
        <v>761</v>
      </c>
      <c r="C31" s="233"/>
      <c r="D31" s="202" t="s">
        <v>588</v>
      </c>
      <c r="E31" s="185" t="s">
        <v>577</v>
      </c>
      <c r="F31" s="185" t="s">
        <v>640</v>
      </c>
      <c r="G31" s="185" t="s">
        <v>641</v>
      </c>
      <c r="H31" s="186" t="s">
        <v>648</v>
      </c>
    </row>
    <row r="32" spans="1:8" ht="15">
      <c r="A32" s="262" t="s">
        <v>739</v>
      </c>
      <c r="B32" s="275" t="s">
        <v>740</v>
      </c>
      <c r="C32" s="237"/>
      <c r="D32" s="276">
        <v>1</v>
      </c>
      <c r="E32" s="276">
        <v>16</v>
      </c>
      <c r="F32" s="241">
        <v>68.57452533333333</v>
      </c>
      <c r="G32" s="241">
        <f>F32*E32</f>
        <v>1097.1924053333332</v>
      </c>
      <c r="H32" s="193">
        <f>F32*E32</f>
        <v>1097.1924053333332</v>
      </c>
    </row>
    <row r="33" spans="1:8" ht="15">
      <c r="A33" s="262"/>
      <c r="B33" s="231"/>
      <c r="C33" s="231"/>
      <c r="D33" s="231"/>
      <c r="E33" s="231"/>
      <c r="F33" s="277"/>
      <c r="G33" s="241"/>
      <c r="H33" s="216"/>
    </row>
    <row r="34" spans="1:8" ht="15">
      <c r="A34" s="265"/>
      <c r="B34" s="493" t="s">
        <v>741</v>
      </c>
      <c r="C34" s="494"/>
      <c r="D34" s="494"/>
      <c r="E34" s="494"/>
      <c r="F34" s="494"/>
      <c r="G34" s="494"/>
      <c r="H34" s="205">
        <f>H32</f>
        <v>1097.1924053333332</v>
      </c>
    </row>
    <row r="35" spans="1:8" ht="15">
      <c r="A35" s="267"/>
      <c r="B35" s="199"/>
      <c r="C35" s="199"/>
      <c r="D35" s="199"/>
      <c r="E35" s="199"/>
      <c r="F35" s="200"/>
      <c r="G35" s="199"/>
      <c r="H35" s="201"/>
    </row>
    <row r="36" spans="1:8" ht="15">
      <c r="A36" s="267"/>
      <c r="B36" s="493" t="s">
        <v>762</v>
      </c>
      <c r="C36" s="494"/>
      <c r="D36" s="494"/>
      <c r="E36" s="494"/>
      <c r="F36" s="494"/>
      <c r="G36" s="494"/>
      <c r="H36" s="205">
        <f>H29+H34</f>
        <v>3372.192405333333</v>
      </c>
    </row>
    <row r="37" spans="1:8" ht="15">
      <c r="A37" s="269"/>
      <c r="B37" s="233" t="s">
        <v>763</v>
      </c>
      <c r="C37" s="199"/>
      <c r="D37" s="199"/>
      <c r="E37" s="199"/>
      <c r="F37" s="200"/>
      <c r="G37" s="199"/>
      <c r="H37" s="201"/>
    </row>
    <row r="38" spans="1:8" ht="15">
      <c r="A38" s="232" t="s">
        <v>93</v>
      </c>
      <c r="B38" s="233" t="s">
        <v>764</v>
      </c>
      <c r="C38" s="233"/>
      <c r="D38" s="233"/>
      <c r="E38" s="233"/>
      <c r="F38" s="202" t="s">
        <v>588</v>
      </c>
      <c r="G38" s="202" t="s">
        <v>647</v>
      </c>
      <c r="H38" s="202" t="s">
        <v>648</v>
      </c>
    </row>
    <row r="39" spans="1:8" ht="15">
      <c r="A39" s="262" t="s">
        <v>742</v>
      </c>
      <c r="B39" s="517" t="s">
        <v>743</v>
      </c>
      <c r="C39" s="517"/>
      <c r="D39" s="517"/>
      <c r="E39" s="518"/>
      <c r="F39" s="235">
        <v>1</v>
      </c>
      <c r="G39" s="236">
        <v>250</v>
      </c>
      <c r="H39" s="193">
        <f>F39*G39</f>
        <v>250</v>
      </c>
    </row>
    <row r="40" spans="1:8" ht="15">
      <c r="A40" s="262" t="s">
        <v>649</v>
      </c>
      <c r="B40" s="517" t="s">
        <v>650</v>
      </c>
      <c r="C40" s="517"/>
      <c r="D40" s="517"/>
      <c r="E40" s="518"/>
      <c r="F40" s="234">
        <v>3</v>
      </c>
      <c r="G40" s="236">
        <v>125</v>
      </c>
      <c r="H40" s="193">
        <f aca="true" t="shared" si="3" ref="H40:H42">F40*G40</f>
        <v>375</v>
      </c>
    </row>
    <row r="41" spans="1:8" ht="15">
      <c r="A41" s="262" t="s">
        <v>745</v>
      </c>
      <c r="B41" s="517" t="s">
        <v>746</v>
      </c>
      <c r="C41" s="517"/>
      <c r="D41" s="517"/>
      <c r="E41" s="518"/>
      <c r="F41" s="235">
        <v>1</v>
      </c>
      <c r="G41" s="236">
        <v>130</v>
      </c>
      <c r="H41" s="193">
        <f t="shared" si="3"/>
        <v>130</v>
      </c>
    </row>
    <row r="42" spans="1:8" ht="32.25" customHeight="1">
      <c r="A42" s="262" t="s">
        <v>1218</v>
      </c>
      <c r="B42" s="517" t="s">
        <v>747</v>
      </c>
      <c r="C42" s="517"/>
      <c r="D42" s="517"/>
      <c r="E42" s="518"/>
      <c r="F42" s="234">
        <v>1</v>
      </c>
      <c r="G42" s="236">
        <f>'Orçamento Básico - Anexo A'!H1*0.65</f>
        <v>2600</v>
      </c>
      <c r="H42" s="193">
        <f t="shared" si="3"/>
        <v>2600</v>
      </c>
    </row>
    <row r="43" spans="1:8" ht="15">
      <c r="A43" s="265"/>
      <c r="B43" s="493" t="s">
        <v>748</v>
      </c>
      <c r="C43" s="494"/>
      <c r="D43" s="494"/>
      <c r="E43" s="494"/>
      <c r="F43" s="494"/>
      <c r="G43" s="494"/>
      <c r="H43" s="205">
        <f>SUM(H39:H42)</f>
        <v>3355</v>
      </c>
    </row>
    <row r="44" spans="1:8" ht="15">
      <c r="A44" s="267"/>
      <c r="B44" s="199"/>
      <c r="C44" s="199"/>
      <c r="D44" s="199"/>
      <c r="E44" s="199"/>
      <c r="F44" s="200"/>
      <c r="G44" s="199"/>
      <c r="H44" s="201"/>
    </row>
    <row r="45" spans="1:8" ht="15">
      <c r="A45" s="267"/>
      <c r="B45" s="493" t="s">
        <v>768</v>
      </c>
      <c r="C45" s="494"/>
      <c r="D45" s="494"/>
      <c r="E45" s="494"/>
      <c r="F45" s="494"/>
      <c r="G45" s="494"/>
      <c r="H45" s="205">
        <f>H43</f>
        <v>3355</v>
      </c>
    </row>
    <row r="46" spans="1:8" ht="15">
      <c r="A46" s="269"/>
      <c r="B46" s="199"/>
      <c r="C46" s="199"/>
      <c r="D46" s="199"/>
      <c r="E46" s="199"/>
      <c r="F46" s="200"/>
      <c r="G46" s="199"/>
      <c r="H46" s="201"/>
    </row>
    <row r="47" spans="1:8" ht="15">
      <c r="A47" s="232" t="s">
        <v>93</v>
      </c>
      <c r="B47" s="233" t="s">
        <v>765</v>
      </c>
      <c r="C47" s="233"/>
      <c r="D47" s="233"/>
      <c r="E47" s="233"/>
      <c r="F47" s="202" t="s">
        <v>588</v>
      </c>
      <c r="G47" s="202" t="s">
        <v>647</v>
      </c>
      <c r="H47" s="203" t="s">
        <v>648</v>
      </c>
    </row>
    <row r="48" spans="1:8" ht="15">
      <c r="A48" s="262" t="s">
        <v>1322</v>
      </c>
      <c r="B48" s="517" t="s">
        <v>28</v>
      </c>
      <c r="C48" s="517"/>
      <c r="D48" s="517"/>
      <c r="E48" s="518"/>
      <c r="F48" s="234">
        <f>SUM(C5:C7)+SUM(C11:C13)</f>
        <v>7</v>
      </c>
      <c r="G48" s="241">
        <v>277.2</v>
      </c>
      <c r="H48" s="216">
        <f>F48*G48</f>
        <v>1940.3999999999999</v>
      </c>
    </row>
    <row r="49" spans="1:8" ht="15">
      <c r="A49" s="262" t="s">
        <v>1323</v>
      </c>
      <c r="B49" s="517" t="s">
        <v>92</v>
      </c>
      <c r="C49" s="517"/>
      <c r="D49" s="517"/>
      <c r="E49" s="518"/>
      <c r="F49" s="234">
        <f>F48</f>
        <v>7</v>
      </c>
      <c r="G49" s="241">
        <v>131.21</v>
      </c>
      <c r="H49" s="216">
        <f aca="true" t="shared" si="4" ref="H49:H50">F49*G49</f>
        <v>918.47</v>
      </c>
    </row>
    <row r="50" spans="1:8" ht="15">
      <c r="A50" s="262" t="s">
        <v>1324</v>
      </c>
      <c r="B50" s="517" t="s">
        <v>706</v>
      </c>
      <c r="C50" s="517"/>
      <c r="D50" s="517"/>
      <c r="E50" s="518"/>
      <c r="F50" s="234">
        <f>F49</f>
        <v>7</v>
      </c>
      <c r="G50" s="241">
        <v>140.8</v>
      </c>
      <c r="H50" s="216">
        <f t="shared" si="4"/>
        <v>985.6000000000001</v>
      </c>
    </row>
    <row r="51" spans="1:8" ht="15">
      <c r="A51" s="262"/>
      <c r="B51" s="245"/>
      <c r="C51" s="245"/>
      <c r="D51" s="245"/>
      <c r="E51" s="245"/>
      <c r="F51" s="240"/>
      <c r="G51" s="241"/>
      <c r="H51" s="216"/>
    </row>
    <row r="52" spans="1:8" ht="15">
      <c r="A52" s="265"/>
      <c r="B52" s="493" t="s">
        <v>766</v>
      </c>
      <c r="C52" s="494"/>
      <c r="D52" s="494"/>
      <c r="E52" s="494"/>
      <c r="F52" s="494"/>
      <c r="G52" s="494"/>
      <c r="H52" s="205">
        <f>SUM(H48:H51)</f>
        <v>3844.4700000000003</v>
      </c>
    </row>
    <row r="53" spans="1:16" ht="15">
      <c r="A53" s="197"/>
      <c r="B53" s="198"/>
      <c r="C53" s="199"/>
      <c r="D53" s="199"/>
      <c r="E53" s="199"/>
      <c r="F53" s="200"/>
      <c r="G53" s="199"/>
      <c r="H53" s="201"/>
      <c r="I53" s="181"/>
      <c r="J53" s="181"/>
      <c r="K53" s="181"/>
      <c r="L53" s="181"/>
      <c r="M53" s="181"/>
      <c r="N53" s="181"/>
      <c r="O53" s="181"/>
      <c r="P53" s="181"/>
    </row>
    <row r="54" spans="1:16" ht="15">
      <c r="A54" s="197"/>
      <c r="B54" s="493" t="s">
        <v>767</v>
      </c>
      <c r="C54" s="494"/>
      <c r="D54" s="494"/>
      <c r="E54" s="494"/>
      <c r="F54" s="494"/>
      <c r="G54" s="494"/>
      <c r="H54" s="205">
        <f>H52+H45+H36+H22+H17</f>
        <v>37356.76276533333</v>
      </c>
      <c r="I54" s="181"/>
      <c r="J54" s="181"/>
      <c r="K54" s="181"/>
      <c r="L54" s="181"/>
      <c r="M54" s="181"/>
      <c r="N54" s="181"/>
      <c r="O54" s="181"/>
      <c r="P54" s="181"/>
    </row>
    <row r="55" spans="1:16" ht="15">
      <c r="A55" s="197"/>
      <c r="B55" s="199"/>
      <c r="C55" s="199"/>
      <c r="D55" s="199"/>
      <c r="E55" s="199"/>
      <c r="F55" s="200"/>
      <c r="G55" s="199"/>
      <c r="H55" s="201"/>
      <c r="I55" s="181"/>
      <c r="J55" s="181"/>
      <c r="K55" s="181"/>
      <c r="L55" s="181"/>
      <c r="M55" s="181"/>
      <c r="N55" s="181"/>
      <c r="O55" s="181"/>
      <c r="P55" s="181"/>
    </row>
    <row r="56" spans="1:16" ht="13.5" customHeight="1">
      <c r="A56" s="197"/>
      <c r="B56" s="522" t="s">
        <v>769</v>
      </c>
      <c r="C56" s="523"/>
      <c r="D56" s="523"/>
      <c r="E56" s="523"/>
      <c r="F56" s="523"/>
      <c r="G56" s="523"/>
      <c r="H56" s="523"/>
      <c r="I56" s="181"/>
      <c r="J56" s="181"/>
      <c r="K56" s="181"/>
      <c r="L56" s="181"/>
      <c r="M56" s="181"/>
      <c r="N56" s="181"/>
      <c r="O56" s="181"/>
      <c r="P56" s="181"/>
    </row>
    <row r="57" spans="1:16" ht="15">
      <c r="A57" s="206"/>
      <c r="B57" s="199"/>
      <c r="C57" s="199"/>
      <c r="D57" s="199"/>
      <c r="E57" s="199"/>
      <c r="F57" s="200"/>
      <c r="G57" s="199"/>
      <c r="H57" s="201"/>
      <c r="I57" s="181"/>
      <c r="J57" s="181"/>
      <c r="K57" s="181"/>
      <c r="L57" s="181"/>
      <c r="M57" s="181"/>
      <c r="N57" s="181"/>
      <c r="O57" s="181"/>
      <c r="P57" s="181"/>
    </row>
    <row r="58" spans="1:16" ht="15">
      <c r="A58" s="207" t="s">
        <v>93</v>
      </c>
      <c r="B58" s="208" t="s">
        <v>770</v>
      </c>
      <c r="C58" s="209"/>
      <c r="D58" s="210"/>
      <c r="E58" s="211"/>
      <c r="F58" s="212" t="s">
        <v>588</v>
      </c>
      <c r="G58" s="202" t="s">
        <v>589</v>
      </c>
      <c r="H58" s="202" t="s">
        <v>590</v>
      </c>
      <c r="I58" s="181"/>
      <c r="J58" s="181"/>
      <c r="K58" s="181"/>
      <c r="L58" s="181"/>
      <c r="M58" s="181"/>
      <c r="N58" s="181"/>
      <c r="O58" s="181"/>
      <c r="P58" s="181"/>
    </row>
    <row r="59" spans="1:16" ht="15">
      <c r="A59" s="213" t="s">
        <v>1236</v>
      </c>
      <c r="B59" s="519" t="s">
        <v>591</v>
      </c>
      <c r="C59" s="519"/>
      <c r="D59" s="519"/>
      <c r="E59" s="520"/>
      <c r="F59" s="214">
        <f>2*$C$6</f>
        <v>4</v>
      </c>
      <c r="G59" s="215">
        <v>3.03</v>
      </c>
      <c r="H59" s="216">
        <f>F59*G59</f>
        <v>12.12</v>
      </c>
      <c r="I59" s="181"/>
      <c r="J59" s="181"/>
      <c r="K59" s="181"/>
      <c r="L59" s="181"/>
      <c r="M59" s="181"/>
      <c r="N59" s="181"/>
      <c r="O59" s="181"/>
      <c r="P59" s="181"/>
    </row>
    <row r="60" spans="1:16" ht="15">
      <c r="A60" s="213" t="s">
        <v>1237</v>
      </c>
      <c r="B60" s="519" t="s">
        <v>592</v>
      </c>
      <c r="C60" s="519"/>
      <c r="D60" s="519"/>
      <c r="E60" s="520"/>
      <c r="F60" s="214">
        <f>1*$C$6</f>
        <v>2</v>
      </c>
      <c r="G60" s="215">
        <v>30.48</v>
      </c>
      <c r="H60" s="216">
        <f aca="true" t="shared" si="5" ref="H60:H93">F60*G60</f>
        <v>60.96</v>
      </c>
      <c r="I60" s="181"/>
      <c r="J60" s="181"/>
      <c r="K60" s="181"/>
      <c r="L60" s="181"/>
      <c r="M60" s="181"/>
      <c r="N60" s="181"/>
      <c r="O60" s="181"/>
      <c r="P60" s="181"/>
    </row>
    <row r="61" spans="1:16" ht="15">
      <c r="A61" s="213" t="s">
        <v>1238</v>
      </c>
      <c r="B61" s="519" t="s">
        <v>593</v>
      </c>
      <c r="C61" s="519"/>
      <c r="D61" s="519"/>
      <c r="E61" s="520"/>
      <c r="F61" s="214">
        <f>1*$C$6</f>
        <v>2</v>
      </c>
      <c r="G61" s="215">
        <v>0.93</v>
      </c>
      <c r="H61" s="216">
        <f t="shared" si="5"/>
        <v>1.86</v>
      </c>
      <c r="I61" s="181"/>
      <c r="J61" s="181"/>
      <c r="K61" s="181"/>
      <c r="L61" s="181"/>
      <c r="M61" s="181"/>
      <c r="N61" s="181"/>
      <c r="O61" s="181"/>
      <c r="P61" s="181"/>
    </row>
    <row r="62" spans="1:16" ht="15">
      <c r="A62" s="213" t="s">
        <v>1239</v>
      </c>
      <c r="B62" s="519" t="s">
        <v>594</v>
      </c>
      <c r="C62" s="519"/>
      <c r="D62" s="519"/>
      <c r="E62" s="520"/>
      <c r="F62" s="214">
        <f>8*$C$6</f>
        <v>16</v>
      </c>
      <c r="G62" s="215">
        <v>0.52</v>
      </c>
      <c r="H62" s="216">
        <f t="shared" si="5"/>
        <v>8.32</v>
      </c>
      <c r="I62" s="181"/>
      <c r="J62" s="181"/>
      <c r="K62" s="181"/>
      <c r="L62" s="181"/>
      <c r="M62" s="181"/>
      <c r="N62" s="181"/>
      <c r="O62" s="181"/>
      <c r="P62" s="181"/>
    </row>
    <row r="63" spans="1:16" ht="15">
      <c r="A63" s="213" t="s">
        <v>1240</v>
      </c>
      <c r="B63" s="519" t="s">
        <v>595</v>
      </c>
      <c r="C63" s="519"/>
      <c r="D63" s="519"/>
      <c r="E63" s="520"/>
      <c r="F63" s="214">
        <f>1*$C$6</f>
        <v>2</v>
      </c>
      <c r="G63" s="215">
        <v>2.52</v>
      </c>
      <c r="H63" s="216">
        <f t="shared" si="5"/>
        <v>5.04</v>
      </c>
      <c r="I63" s="181"/>
      <c r="J63" s="181"/>
      <c r="K63" s="181"/>
      <c r="L63" s="181"/>
      <c r="M63" s="181"/>
      <c r="N63" s="181"/>
      <c r="O63" s="181"/>
      <c r="P63" s="181"/>
    </row>
    <row r="64" spans="1:16" ht="15">
      <c r="A64" s="213" t="s">
        <v>1241</v>
      </c>
      <c r="B64" s="519" t="s">
        <v>596</v>
      </c>
      <c r="C64" s="519"/>
      <c r="D64" s="519"/>
      <c r="E64" s="520"/>
      <c r="F64" s="214">
        <f>1*$C$6</f>
        <v>2</v>
      </c>
      <c r="G64" s="215">
        <v>2.95</v>
      </c>
      <c r="H64" s="216">
        <f t="shared" si="5"/>
        <v>5.9</v>
      </c>
      <c r="I64" s="181"/>
      <c r="J64" s="181"/>
      <c r="K64" s="181"/>
      <c r="L64" s="181"/>
      <c r="M64" s="181"/>
      <c r="N64" s="181"/>
      <c r="O64" s="181"/>
      <c r="P64" s="181"/>
    </row>
    <row r="65" spans="1:16" ht="15">
      <c r="A65" s="213" t="s">
        <v>1242</v>
      </c>
      <c r="B65" s="519" t="s">
        <v>597</v>
      </c>
      <c r="C65" s="519"/>
      <c r="D65" s="519"/>
      <c r="E65" s="520"/>
      <c r="F65" s="214">
        <f>1*$C$6</f>
        <v>2</v>
      </c>
      <c r="G65" s="215">
        <v>2.95</v>
      </c>
      <c r="H65" s="216">
        <f t="shared" si="5"/>
        <v>5.9</v>
      </c>
      <c r="I65" s="181"/>
      <c r="J65" s="181"/>
      <c r="K65" s="181"/>
      <c r="L65" s="181"/>
      <c r="M65" s="181"/>
      <c r="N65" s="181"/>
      <c r="O65" s="181"/>
      <c r="P65" s="181"/>
    </row>
    <row r="66" spans="1:16" ht="15">
      <c r="A66" s="213" t="s">
        <v>1243</v>
      </c>
      <c r="B66" s="519" t="s">
        <v>598</v>
      </c>
      <c r="C66" s="519"/>
      <c r="D66" s="519"/>
      <c r="E66" s="520"/>
      <c r="F66" s="214">
        <f>1*$C$6</f>
        <v>2</v>
      </c>
      <c r="G66" s="215">
        <v>7.06</v>
      </c>
      <c r="H66" s="216">
        <f t="shared" si="5"/>
        <v>14.12</v>
      </c>
      <c r="I66" s="181"/>
      <c r="J66" s="181"/>
      <c r="K66" s="181"/>
      <c r="L66" s="181"/>
      <c r="M66" s="181"/>
      <c r="N66" s="181"/>
      <c r="O66" s="181"/>
      <c r="P66" s="181"/>
    </row>
    <row r="67" spans="1:16" ht="15">
      <c r="A67" s="213" t="s">
        <v>1244</v>
      </c>
      <c r="B67" s="519" t="s">
        <v>599</v>
      </c>
      <c r="C67" s="519"/>
      <c r="D67" s="519"/>
      <c r="E67" s="520"/>
      <c r="F67" s="214">
        <f>2*$C$6</f>
        <v>4</v>
      </c>
      <c r="G67" s="215">
        <v>0.64</v>
      </c>
      <c r="H67" s="216">
        <f t="shared" si="5"/>
        <v>2.56</v>
      </c>
      <c r="I67" s="181"/>
      <c r="J67" s="181"/>
      <c r="K67" s="181"/>
      <c r="L67" s="181"/>
      <c r="M67" s="181"/>
      <c r="N67" s="181"/>
      <c r="O67" s="181"/>
      <c r="P67" s="181"/>
    </row>
    <row r="68" spans="1:16" ht="15">
      <c r="A68" s="213" t="s">
        <v>1245</v>
      </c>
      <c r="B68" s="519" t="s">
        <v>600</v>
      </c>
      <c r="C68" s="519"/>
      <c r="D68" s="519"/>
      <c r="E68" s="520"/>
      <c r="F68" s="214">
        <f>1*$C$6</f>
        <v>2</v>
      </c>
      <c r="G68" s="215">
        <v>1.92</v>
      </c>
      <c r="H68" s="216">
        <f t="shared" si="5"/>
        <v>3.84</v>
      </c>
      <c r="I68" s="181"/>
      <c r="J68" s="181"/>
      <c r="K68" s="181"/>
      <c r="L68" s="181"/>
      <c r="M68" s="181"/>
      <c r="N68" s="181"/>
      <c r="O68" s="181"/>
      <c r="P68" s="181"/>
    </row>
    <row r="69" spans="1:16" ht="15">
      <c r="A69" s="213" t="s">
        <v>1246</v>
      </c>
      <c r="B69" s="519" t="s">
        <v>601</v>
      </c>
      <c r="C69" s="519"/>
      <c r="D69" s="519"/>
      <c r="E69" s="520"/>
      <c r="F69" s="214">
        <f>12*$C$6</f>
        <v>24</v>
      </c>
      <c r="G69" s="215">
        <v>1.89</v>
      </c>
      <c r="H69" s="216">
        <f t="shared" si="5"/>
        <v>45.36</v>
      </c>
      <c r="I69" s="181"/>
      <c r="J69" s="181"/>
      <c r="K69" s="181"/>
      <c r="L69" s="181"/>
      <c r="M69" s="181"/>
      <c r="N69" s="181"/>
      <c r="O69" s="181"/>
      <c r="P69" s="181"/>
    </row>
    <row r="70" spans="1:16" ht="15">
      <c r="A70" s="213" t="s">
        <v>1247</v>
      </c>
      <c r="B70" s="519" t="s">
        <v>602</v>
      </c>
      <c r="C70" s="519"/>
      <c r="D70" s="519"/>
      <c r="E70" s="520"/>
      <c r="F70" s="214">
        <f aca="true" t="shared" si="6" ref="F70:F79">1*$C$6</f>
        <v>2</v>
      </c>
      <c r="G70" s="215">
        <v>2.46</v>
      </c>
      <c r="H70" s="216">
        <f t="shared" si="5"/>
        <v>4.92</v>
      </c>
      <c r="I70" s="181"/>
      <c r="J70" s="181"/>
      <c r="K70" s="181"/>
      <c r="L70" s="181"/>
      <c r="M70" s="181"/>
      <c r="N70" s="181"/>
      <c r="O70" s="181"/>
      <c r="P70" s="181"/>
    </row>
    <row r="71" spans="1:16" ht="15">
      <c r="A71" s="213" t="s">
        <v>1248</v>
      </c>
      <c r="B71" s="519" t="s">
        <v>603</v>
      </c>
      <c r="C71" s="519"/>
      <c r="D71" s="519"/>
      <c r="E71" s="520"/>
      <c r="F71" s="214">
        <f t="shared" si="6"/>
        <v>2</v>
      </c>
      <c r="G71" s="215">
        <v>15.58</v>
      </c>
      <c r="H71" s="216">
        <f t="shared" si="5"/>
        <v>31.16</v>
      </c>
      <c r="I71" s="181"/>
      <c r="J71" s="181"/>
      <c r="K71" s="181"/>
      <c r="L71" s="181"/>
      <c r="M71" s="181"/>
      <c r="N71" s="181"/>
      <c r="O71" s="181"/>
      <c r="P71" s="181"/>
    </row>
    <row r="72" spans="1:16" ht="15">
      <c r="A72" s="213" t="s">
        <v>1249</v>
      </c>
      <c r="B72" s="519" t="s">
        <v>604</v>
      </c>
      <c r="C72" s="519"/>
      <c r="D72" s="519"/>
      <c r="E72" s="520"/>
      <c r="F72" s="214">
        <f t="shared" si="6"/>
        <v>2</v>
      </c>
      <c r="G72" s="215">
        <v>16.89</v>
      </c>
      <c r="H72" s="216">
        <f t="shared" si="5"/>
        <v>33.78</v>
      </c>
      <c r="I72" s="181"/>
      <c r="J72" s="181"/>
      <c r="K72" s="181"/>
      <c r="L72" s="181"/>
      <c r="M72" s="181"/>
      <c r="N72" s="181"/>
      <c r="O72" s="181"/>
      <c r="P72" s="181"/>
    </row>
    <row r="73" spans="1:16" ht="15">
      <c r="A73" s="213" t="s">
        <v>1250</v>
      </c>
      <c r="B73" s="519" t="s">
        <v>605</v>
      </c>
      <c r="C73" s="519"/>
      <c r="D73" s="519"/>
      <c r="E73" s="520"/>
      <c r="F73" s="214">
        <f t="shared" si="6"/>
        <v>2</v>
      </c>
      <c r="G73" s="215">
        <v>0.11</v>
      </c>
      <c r="H73" s="216">
        <f t="shared" si="5"/>
        <v>0.22</v>
      </c>
      <c r="I73" s="181"/>
      <c r="J73" s="181"/>
      <c r="K73" s="181"/>
      <c r="L73" s="181"/>
      <c r="M73" s="181"/>
      <c r="N73" s="181"/>
      <c r="O73" s="181"/>
      <c r="P73" s="181"/>
    </row>
    <row r="74" spans="1:16" ht="15">
      <c r="A74" s="213" t="s">
        <v>1251</v>
      </c>
      <c r="B74" s="519" t="s">
        <v>606</v>
      </c>
      <c r="C74" s="519"/>
      <c r="D74" s="519"/>
      <c r="E74" s="520"/>
      <c r="F74" s="214">
        <f t="shared" si="6"/>
        <v>2</v>
      </c>
      <c r="G74" s="215">
        <v>1.03</v>
      </c>
      <c r="H74" s="216">
        <f t="shared" si="5"/>
        <v>2.06</v>
      </c>
      <c r="I74" s="181"/>
      <c r="J74" s="181"/>
      <c r="K74" s="181"/>
      <c r="L74" s="181"/>
      <c r="M74" s="181"/>
      <c r="N74" s="181"/>
      <c r="O74" s="181"/>
      <c r="P74" s="181"/>
    </row>
    <row r="75" spans="1:16" ht="15">
      <c r="A75" s="213" t="s">
        <v>1252</v>
      </c>
      <c r="B75" s="519" t="s">
        <v>607</v>
      </c>
      <c r="C75" s="519"/>
      <c r="D75" s="519"/>
      <c r="E75" s="520"/>
      <c r="F75" s="214">
        <f t="shared" si="6"/>
        <v>2</v>
      </c>
      <c r="G75" s="215">
        <v>0.28</v>
      </c>
      <c r="H75" s="216">
        <f t="shared" si="5"/>
        <v>0.56</v>
      </c>
      <c r="I75" s="181"/>
      <c r="J75" s="181"/>
      <c r="K75" s="181"/>
      <c r="L75" s="181"/>
      <c r="M75" s="181"/>
      <c r="N75" s="181"/>
      <c r="O75" s="181"/>
      <c r="P75" s="181"/>
    </row>
    <row r="76" spans="1:16" ht="15">
      <c r="A76" s="213" t="s">
        <v>1253</v>
      </c>
      <c r="B76" s="519" t="s">
        <v>608</v>
      </c>
      <c r="C76" s="519"/>
      <c r="D76" s="519"/>
      <c r="E76" s="520"/>
      <c r="F76" s="214">
        <f t="shared" si="6"/>
        <v>2</v>
      </c>
      <c r="G76" s="215">
        <v>0.78</v>
      </c>
      <c r="H76" s="216">
        <f t="shared" si="5"/>
        <v>1.56</v>
      </c>
      <c r="I76" s="181"/>
      <c r="J76" s="181"/>
      <c r="K76" s="181"/>
      <c r="L76" s="181"/>
      <c r="M76" s="181"/>
      <c r="N76" s="181"/>
      <c r="O76" s="181"/>
      <c r="P76" s="181"/>
    </row>
    <row r="77" spans="1:16" ht="15">
      <c r="A77" s="213" t="s">
        <v>1254</v>
      </c>
      <c r="B77" s="519" t="s">
        <v>609</v>
      </c>
      <c r="C77" s="519"/>
      <c r="D77" s="519"/>
      <c r="E77" s="520"/>
      <c r="F77" s="214">
        <f t="shared" si="6"/>
        <v>2</v>
      </c>
      <c r="G77" s="215">
        <v>4.11</v>
      </c>
      <c r="H77" s="216">
        <f t="shared" si="5"/>
        <v>8.22</v>
      </c>
      <c r="I77" s="181"/>
      <c r="J77" s="181"/>
      <c r="K77" s="181"/>
      <c r="L77" s="181"/>
      <c r="M77" s="181"/>
      <c r="N77" s="181"/>
      <c r="O77" s="181"/>
      <c r="P77" s="181"/>
    </row>
    <row r="78" spans="1:16" ht="15">
      <c r="A78" s="213" t="s">
        <v>1255</v>
      </c>
      <c r="B78" s="519" t="s">
        <v>610</v>
      </c>
      <c r="C78" s="519"/>
      <c r="D78" s="519"/>
      <c r="E78" s="520"/>
      <c r="F78" s="214">
        <f t="shared" si="6"/>
        <v>2</v>
      </c>
      <c r="G78" s="215">
        <v>0.21</v>
      </c>
      <c r="H78" s="216">
        <f t="shared" si="5"/>
        <v>0.42</v>
      </c>
      <c r="I78" s="181"/>
      <c r="J78" s="181"/>
      <c r="K78" s="181"/>
      <c r="L78" s="181"/>
      <c r="M78" s="181"/>
      <c r="N78" s="181"/>
      <c r="O78" s="181"/>
      <c r="P78" s="181"/>
    </row>
    <row r="79" spans="1:16" ht="15">
      <c r="A79" s="213" t="s">
        <v>1256</v>
      </c>
      <c r="B79" s="519" t="s">
        <v>611</v>
      </c>
      <c r="C79" s="519"/>
      <c r="D79" s="519"/>
      <c r="E79" s="520"/>
      <c r="F79" s="214">
        <f t="shared" si="6"/>
        <v>2</v>
      </c>
      <c r="G79" s="215">
        <v>3.4</v>
      </c>
      <c r="H79" s="216">
        <f t="shared" si="5"/>
        <v>6.8</v>
      </c>
      <c r="I79" s="181"/>
      <c r="J79" s="181"/>
      <c r="K79" s="181"/>
      <c r="L79" s="181"/>
      <c r="M79" s="181"/>
      <c r="N79" s="181"/>
      <c r="O79" s="181"/>
      <c r="P79" s="181"/>
    </row>
    <row r="80" spans="1:16" ht="15">
      <c r="A80" s="213" t="s">
        <v>1257</v>
      </c>
      <c r="B80" s="519" t="s">
        <v>612</v>
      </c>
      <c r="C80" s="519"/>
      <c r="D80" s="519"/>
      <c r="E80" s="520"/>
      <c r="F80" s="214">
        <f>C6</f>
        <v>2</v>
      </c>
      <c r="G80" s="215">
        <v>2.54</v>
      </c>
      <c r="H80" s="216">
        <f t="shared" si="5"/>
        <v>5.08</v>
      </c>
      <c r="I80" s="181"/>
      <c r="J80" s="181"/>
      <c r="K80" s="181"/>
      <c r="L80" s="181"/>
      <c r="M80" s="181"/>
      <c r="N80" s="181"/>
      <c r="O80" s="181"/>
      <c r="P80" s="181"/>
    </row>
    <row r="81" spans="1:16" ht="15">
      <c r="A81" s="213" t="s">
        <v>1258</v>
      </c>
      <c r="B81" s="519" t="s">
        <v>613</v>
      </c>
      <c r="C81" s="519"/>
      <c r="D81" s="519"/>
      <c r="E81" s="520"/>
      <c r="F81" s="214">
        <f aca="true" t="shared" si="7" ref="F81:F90">F80</f>
        <v>2</v>
      </c>
      <c r="G81" s="215">
        <v>1.67</v>
      </c>
      <c r="H81" s="216">
        <f t="shared" si="5"/>
        <v>3.34</v>
      </c>
      <c r="I81" s="181"/>
      <c r="J81" s="181"/>
      <c r="K81" s="181"/>
      <c r="L81" s="181"/>
      <c r="M81" s="181"/>
      <c r="N81" s="181"/>
      <c r="O81" s="181"/>
      <c r="P81" s="181"/>
    </row>
    <row r="82" spans="1:16" ht="15">
      <c r="A82" s="213" t="s">
        <v>1259</v>
      </c>
      <c r="B82" s="519" t="s">
        <v>614</v>
      </c>
      <c r="C82" s="519"/>
      <c r="D82" s="519"/>
      <c r="E82" s="520"/>
      <c r="F82" s="214">
        <f t="shared" si="7"/>
        <v>2</v>
      </c>
      <c r="G82" s="215">
        <v>0.57</v>
      </c>
      <c r="H82" s="216">
        <f t="shared" si="5"/>
        <v>1.14</v>
      </c>
      <c r="I82" s="181"/>
      <c r="J82" s="181"/>
      <c r="K82" s="181"/>
      <c r="L82" s="181"/>
      <c r="M82" s="181"/>
      <c r="N82" s="181"/>
      <c r="O82" s="181"/>
      <c r="P82" s="181"/>
    </row>
    <row r="83" spans="1:16" ht="15">
      <c r="A83" s="213" t="s">
        <v>1260</v>
      </c>
      <c r="B83" s="519" t="s">
        <v>615</v>
      </c>
      <c r="C83" s="519"/>
      <c r="D83" s="519"/>
      <c r="E83" s="520"/>
      <c r="F83" s="214">
        <f t="shared" si="7"/>
        <v>2</v>
      </c>
      <c r="G83" s="215">
        <v>0.62</v>
      </c>
      <c r="H83" s="216">
        <f t="shared" si="5"/>
        <v>1.24</v>
      </c>
      <c r="I83" s="181"/>
      <c r="J83" s="181"/>
      <c r="K83" s="181"/>
      <c r="L83" s="181"/>
      <c r="M83" s="181"/>
      <c r="N83" s="181"/>
      <c r="O83" s="181"/>
      <c r="P83" s="181"/>
    </row>
    <row r="84" spans="1:16" ht="15">
      <c r="A84" s="213" t="s">
        <v>1261</v>
      </c>
      <c r="B84" s="519" t="s">
        <v>616</v>
      </c>
      <c r="C84" s="519"/>
      <c r="D84" s="519"/>
      <c r="E84" s="520"/>
      <c r="F84" s="214">
        <f t="shared" si="7"/>
        <v>2</v>
      </c>
      <c r="G84" s="215">
        <v>2.02</v>
      </c>
      <c r="H84" s="216">
        <f t="shared" si="5"/>
        <v>4.04</v>
      </c>
      <c r="I84" s="181"/>
      <c r="J84" s="181"/>
      <c r="K84" s="181"/>
      <c r="L84" s="181"/>
      <c r="M84" s="181"/>
      <c r="N84" s="181"/>
      <c r="O84" s="181"/>
      <c r="P84" s="181"/>
    </row>
    <row r="85" spans="1:16" ht="15">
      <c r="A85" s="213" t="s">
        <v>1262</v>
      </c>
      <c r="B85" s="519" t="s">
        <v>617</v>
      </c>
      <c r="C85" s="519"/>
      <c r="D85" s="519"/>
      <c r="E85" s="520"/>
      <c r="F85" s="214">
        <f t="shared" si="7"/>
        <v>2</v>
      </c>
      <c r="G85" s="215">
        <v>0.45</v>
      </c>
      <c r="H85" s="216">
        <f t="shared" si="5"/>
        <v>0.9</v>
      </c>
      <c r="I85" s="181"/>
      <c r="J85" s="181"/>
      <c r="K85" s="181"/>
      <c r="L85" s="181"/>
      <c r="M85" s="181"/>
      <c r="N85" s="181"/>
      <c r="O85" s="181"/>
      <c r="P85" s="181"/>
    </row>
    <row r="86" spans="1:16" ht="15">
      <c r="A86" s="213" t="s">
        <v>1263</v>
      </c>
      <c r="B86" s="519" t="s">
        <v>618</v>
      </c>
      <c r="C86" s="519"/>
      <c r="D86" s="519"/>
      <c r="E86" s="520"/>
      <c r="F86" s="214">
        <f t="shared" si="7"/>
        <v>2</v>
      </c>
      <c r="G86" s="215">
        <v>2.92</v>
      </c>
      <c r="H86" s="216">
        <f t="shared" si="5"/>
        <v>5.84</v>
      </c>
      <c r="I86" s="181"/>
      <c r="J86" s="181"/>
      <c r="K86" s="181"/>
      <c r="L86" s="181"/>
      <c r="M86" s="181"/>
      <c r="N86" s="181"/>
      <c r="O86" s="181"/>
      <c r="P86" s="181"/>
    </row>
    <row r="87" spans="1:16" ht="15">
      <c r="A87" s="213" t="s">
        <v>1264</v>
      </c>
      <c r="B87" s="519" t="s">
        <v>619</v>
      </c>
      <c r="C87" s="519"/>
      <c r="D87" s="519"/>
      <c r="E87" s="520"/>
      <c r="F87" s="214">
        <f t="shared" si="7"/>
        <v>2</v>
      </c>
      <c r="G87" s="215">
        <v>2.92</v>
      </c>
      <c r="H87" s="216">
        <f t="shared" si="5"/>
        <v>5.84</v>
      </c>
      <c r="I87" s="181"/>
      <c r="J87" s="181"/>
      <c r="K87" s="181"/>
      <c r="L87" s="181"/>
      <c r="M87" s="181"/>
      <c r="N87" s="181"/>
      <c r="O87" s="181"/>
      <c r="P87" s="181"/>
    </row>
    <row r="88" spans="1:16" ht="15">
      <c r="A88" s="213" t="s">
        <v>1265</v>
      </c>
      <c r="B88" s="519" t="s">
        <v>620</v>
      </c>
      <c r="C88" s="519"/>
      <c r="D88" s="519"/>
      <c r="E88" s="520"/>
      <c r="F88" s="214">
        <f t="shared" si="7"/>
        <v>2</v>
      </c>
      <c r="G88" s="215">
        <v>31.76</v>
      </c>
      <c r="H88" s="216">
        <f t="shared" si="5"/>
        <v>63.52</v>
      </c>
      <c r="I88" s="181"/>
      <c r="J88" s="181"/>
      <c r="K88" s="181"/>
      <c r="L88" s="181"/>
      <c r="M88" s="181"/>
      <c r="N88" s="181"/>
      <c r="O88" s="181"/>
      <c r="P88" s="181"/>
    </row>
    <row r="89" spans="1:16" ht="15">
      <c r="A89" s="213" t="s">
        <v>1266</v>
      </c>
      <c r="B89" s="519" t="s">
        <v>621</v>
      </c>
      <c r="C89" s="519"/>
      <c r="D89" s="519"/>
      <c r="E89" s="520"/>
      <c r="F89" s="214">
        <f t="shared" si="7"/>
        <v>2</v>
      </c>
      <c r="G89" s="215">
        <v>6.3</v>
      </c>
      <c r="H89" s="216">
        <f t="shared" si="5"/>
        <v>12.6</v>
      </c>
      <c r="I89" s="181"/>
      <c r="J89" s="181"/>
      <c r="K89" s="181"/>
      <c r="L89" s="181"/>
      <c r="M89" s="181"/>
      <c r="N89" s="181"/>
      <c r="O89" s="181"/>
      <c r="P89" s="181"/>
    </row>
    <row r="90" spans="1:16" ht="15">
      <c r="A90" s="213" t="s">
        <v>1267</v>
      </c>
      <c r="B90" s="519" t="s">
        <v>622</v>
      </c>
      <c r="C90" s="519"/>
      <c r="D90" s="519"/>
      <c r="E90" s="520"/>
      <c r="F90" s="214">
        <f t="shared" si="7"/>
        <v>2</v>
      </c>
      <c r="G90" s="215">
        <v>2.78</v>
      </c>
      <c r="H90" s="216">
        <f t="shared" si="5"/>
        <v>5.56</v>
      </c>
      <c r="I90" s="181"/>
      <c r="J90" s="181"/>
      <c r="K90" s="181"/>
      <c r="L90" s="181"/>
      <c r="M90" s="181"/>
      <c r="N90" s="181"/>
      <c r="O90" s="181"/>
      <c r="P90" s="181"/>
    </row>
    <row r="91" spans="1:16" ht="15">
      <c r="A91" s="213" t="s">
        <v>1268</v>
      </c>
      <c r="B91" s="519" t="s">
        <v>623</v>
      </c>
      <c r="C91" s="519"/>
      <c r="D91" s="519"/>
      <c r="E91" s="520"/>
      <c r="F91" s="214">
        <f>F89</f>
        <v>2</v>
      </c>
      <c r="G91" s="215">
        <v>4.05</v>
      </c>
      <c r="H91" s="216">
        <f t="shared" si="5"/>
        <v>8.1</v>
      </c>
      <c r="I91" s="181"/>
      <c r="J91" s="181"/>
      <c r="K91" s="181"/>
      <c r="L91" s="181"/>
      <c r="M91" s="181"/>
      <c r="N91" s="181"/>
      <c r="O91" s="181"/>
      <c r="P91" s="181"/>
    </row>
    <row r="92" spans="1:16" ht="15">
      <c r="A92" s="213" t="s">
        <v>1269</v>
      </c>
      <c r="B92" s="519" t="s">
        <v>624</v>
      </c>
      <c r="C92" s="519"/>
      <c r="D92" s="519"/>
      <c r="E92" s="520"/>
      <c r="F92" s="214">
        <f>F91</f>
        <v>2</v>
      </c>
      <c r="G92" s="215">
        <v>4.17</v>
      </c>
      <c r="H92" s="216">
        <f t="shared" si="5"/>
        <v>8.34</v>
      </c>
      <c r="I92" s="181"/>
      <c r="J92" s="181"/>
      <c r="K92" s="181"/>
      <c r="L92" s="181"/>
      <c r="M92" s="181"/>
      <c r="N92" s="181"/>
      <c r="O92" s="181"/>
      <c r="P92" s="181"/>
    </row>
    <row r="93" spans="1:16" ht="15">
      <c r="A93" s="213" t="s">
        <v>1270</v>
      </c>
      <c r="B93" s="519" t="s">
        <v>625</v>
      </c>
      <c r="C93" s="519"/>
      <c r="D93" s="519"/>
      <c r="E93" s="520"/>
      <c r="F93" s="214">
        <f>F92</f>
        <v>2</v>
      </c>
      <c r="G93" s="215">
        <v>1.49</v>
      </c>
      <c r="H93" s="216">
        <f t="shared" si="5"/>
        <v>2.98</v>
      </c>
      <c r="I93" s="181"/>
      <c r="J93" s="181"/>
      <c r="K93" s="181"/>
      <c r="L93" s="181"/>
      <c r="M93" s="181"/>
      <c r="N93" s="181"/>
      <c r="O93" s="181"/>
      <c r="P93" s="181"/>
    </row>
    <row r="94" spans="1:16" ht="15">
      <c r="A94" s="217"/>
      <c r="B94" s="493" t="s">
        <v>626</v>
      </c>
      <c r="C94" s="494"/>
      <c r="D94" s="494"/>
      <c r="E94" s="494"/>
      <c r="F94" s="494"/>
      <c r="G94" s="494"/>
      <c r="H94" s="205">
        <f>SUM(H59:H93)</f>
        <v>384.19999999999993</v>
      </c>
      <c r="I94" s="181"/>
      <c r="J94" s="181"/>
      <c r="K94" s="181"/>
      <c r="L94" s="181"/>
      <c r="M94" s="181"/>
      <c r="N94" s="181"/>
      <c r="O94" s="181"/>
      <c r="P94" s="181"/>
    </row>
    <row r="95" spans="1:16" ht="15">
      <c r="A95" s="218"/>
      <c r="B95" s="219"/>
      <c r="C95" s="219"/>
      <c r="D95" s="219"/>
      <c r="E95" s="220"/>
      <c r="F95" s="221"/>
      <c r="G95" s="222"/>
      <c r="H95" s="223"/>
      <c r="I95" s="181"/>
      <c r="J95" s="181"/>
      <c r="K95" s="181"/>
      <c r="L95" s="181"/>
      <c r="M95" s="181"/>
      <c r="N95" s="181"/>
      <c r="O95" s="181"/>
      <c r="P95" s="181"/>
    </row>
    <row r="96" spans="1:16" ht="15" customHeight="1">
      <c r="A96" s="213" t="s">
        <v>93</v>
      </c>
      <c r="B96" s="498" t="s">
        <v>771</v>
      </c>
      <c r="C96" s="499"/>
      <c r="D96" s="499"/>
      <c r="E96" s="499"/>
      <c r="F96" s="202" t="s">
        <v>588</v>
      </c>
      <c r="G96" s="185" t="s">
        <v>589</v>
      </c>
      <c r="H96" s="186" t="s">
        <v>590</v>
      </c>
      <c r="I96" s="181"/>
      <c r="J96" s="181"/>
      <c r="K96" s="181"/>
      <c r="L96" s="181"/>
      <c r="M96" s="181"/>
      <c r="N96" s="181"/>
      <c r="O96" s="181"/>
      <c r="P96" s="181"/>
    </row>
    <row r="97" spans="1:16" ht="15" customHeight="1">
      <c r="A97" s="213" t="s">
        <v>1219</v>
      </c>
      <c r="B97" s="279" t="s">
        <v>82</v>
      </c>
      <c r="C97" s="208"/>
      <c r="D97" s="208"/>
      <c r="E97" s="278"/>
      <c r="F97" s="227">
        <v>25</v>
      </c>
      <c r="G97" s="215">
        <v>32</v>
      </c>
      <c r="H97" s="216">
        <f aca="true" t="shared" si="8" ref="H97:H103">F97*G97</f>
        <v>800</v>
      </c>
      <c r="I97" s="181"/>
      <c r="J97" s="181"/>
      <c r="K97" s="181"/>
      <c r="L97" s="181"/>
      <c r="M97" s="181"/>
      <c r="N97" s="181"/>
      <c r="O97" s="181"/>
      <c r="P97" s="181"/>
    </row>
    <row r="98" spans="1:16" ht="15" customHeight="1">
      <c r="A98" s="213" t="s">
        <v>1220</v>
      </c>
      <c r="B98" s="279" t="s">
        <v>84</v>
      </c>
      <c r="C98" s="208"/>
      <c r="D98" s="208"/>
      <c r="E98" s="278"/>
      <c r="F98" s="227">
        <v>15</v>
      </c>
      <c r="G98" s="215">
        <v>33.5</v>
      </c>
      <c r="H98" s="216">
        <f t="shared" si="8"/>
        <v>502.5</v>
      </c>
      <c r="I98" s="181"/>
      <c r="J98" s="181"/>
      <c r="K98" s="181"/>
      <c r="L98" s="181"/>
      <c r="M98" s="181"/>
      <c r="N98" s="181"/>
      <c r="O98" s="181"/>
      <c r="P98" s="181"/>
    </row>
    <row r="99" spans="1:16" ht="15" customHeight="1">
      <c r="A99" s="213" t="s">
        <v>1221</v>
      </c>
      <c r="B99" s="279" t="s">
        <v>85</v>
      </c>
      <c r="C99" s="208"/>
      <c r="D99" s="208"/>
      <c r="E99" s="278"/>
      <c r="F99" s="227">
        <v>15</v>
      </c>
      <c r="G99" s="215">
        <v>34</v>
      </c>
      <c r="H99" s="216">
        <f t="shared" si="8"/>
        <v>510</v>
      </c>
      <c r="I99" s="181"/>
      <c r="J99" s="181"/>
      <c r="K99" s="181"/>
      <c r="L99" s="181"/>
      <c r="M99" s="181"/>
      <c r="N99" s="181"/>
      <c r="O99" s="181"/>
      <c r="P99" s="181"/>
    </row>
    <row r="100" spans="1:16" ht="15" customHeight="1">
      <c r="A100" s="213" t="s">
        <v>1222</v>
      </c>
      <c r="B100" s="279" t="s">
        <v>86</v>
      </c>
      <c r="C100" s="208"/>
      <c r="D100" s="208"/>
      <c r="E100" s="278"/>
      <c r="F100" s="227">
        <v>10</v>
      </c>
      <c r="G100" s="215">
        <v>35</v>
      </c>
      <c r="H100" s="216">
        <f t="shared" si="8"/>
        <v>350</v>
      </c>
      <c r="I100" s="181"/>
      <c r="J100" s="181"/>
      <c r="K100" s="181"/>
      <c r="L100" s="181"/>
      <c r="M100" s="181"/>
      <c r="N100" s="181"/>
      <c r="O100" s="181"/>
      <c r="P100" s="181"/>
    </row>
    <row r="101" spans="1:16" ht="15" customHeight="1">
      <c r="A101" s="213" t="s">
        <v>1223</v>
      </c>
      <c r="B101" s="279" t="s">
        <v>87</v>
      </c>
      <c r="C101" s="208"/>
      <c r="D101" s="208"/>
      <c r="E101" s="278"/>
      <c r="F101" s="227">
        <v>10</v>
      </c>
      <c r="G101" s="215">
        <v>41</v>
      </c>
      <c r="H101" s="216">
        <f t="shared" si="8"/>
        <v>410</v>
      </c>
      <c r="I101" s="181"/>
      <c r="J101" s="181"/>
      <c r="K101" s="181"/>
      <c r="L101" s="181"/>
      <c r="M101" s="181"/>
      <c r="N101" s="181"/>
      <c r="O101" s="181"/>
      <c r="P101" s="181"/>
    </row>
    <row r="102" spans="1:16" ht="15" customHeight="1">
      <c r="A102" s="213" t="s">
        <v>1224</v>
      </c>
      <c r="B102" s="279" t="s">
        <v>88</v>
      </c>
      <c r="C102" s="208"/>
      <c r="D102" s="208"/>
      <c r="E102" s="278"/>
      <c r="F102" s="227">
        <v>10</v>
      </c>
      <c r="G102" s="215">
        <v>56</v>
      </c>
      <c r="H102" s="216">
        <f t="shared" si="8"/>
        <v>560</v>
      </c>
      <c r="I102" s="181"/>
      <c r="J102" s="181"/>
      <c r="K102" s="181"/>
      <c r="L102" s="181"/>
      <c r="M102" s="181"/>
      <c r="N102" s="181"/>
      <c r="O102" s="181"/>
      <c r="P102" s="181"/>
    </row>
    <row r="103" spans="1:16" ht="15">
      <c r="A103" s="213" t="s">
        <v>1225</v>
      </c>
      <c r="B103" s="519" t="s">
        <v>89</v>
      </c>
      <c r="C103" s="519"/>
      <c r="D103" s="519"/>
      <c r="E103" s="520"/>
      <c r="F103" s="227">
        <v>10</v>
      </c>
      <c r="G103" s="215">
        <v>62.5</v>
      </c>
      <c r="H103" s="216">
        <f t="shared" si="8"/>
        <v>625</v>
      </c>
      <c r="I103" s="181"/>
      <c r="J103" s="181"/>
      <c r="K103" s="181"/>
      <c r="L103" s="181"/>
      <c r="M103" s="181"/>
      <c r="N103" s="181"/>
      <c r="O103" s="181"/>
      <c r="P103" s="181"/>
    </row>
    <row r="104" spans="1:16" ht="15">
      <c r="A104" s="213" t="s">
        <v>1233</v>
      </c>
      <c r="B104" s="326" t="s">
        <v>405</v>
      </c>
      <c r="C104" s="326"/>
      <c r="D104" s="326"/>
      <c r="E104" s="327"/>
      <c r="F104" s="227">
        <f>ROUNDDOWN((0.25%*'Orçamento Básico - Anexo A'!$H$1/4*'Orçamento Básico - Anexo A'!I1),0)</f>
        <v>1</v>
      </c>
      <c r="G104" s="215">
        <f>'Orçamento Básico - Anexo A'!E158</f>
        <v>620</v>
      </c>
      <c r="H104" s="216">
        <f aca="true" t="shared" si="9" ref="H104:H109">IF(G104="","",ROUND(F104*G104,2))</f>
        <v>620</v>
      </c>
      <c r="I104" s="181"/>
      <c r="J104" s="181"/>
      <c r="K104" s="181"/>
      <c r="L104" s="181"/>
      <c r="M104" s="181"/>
      <c r="N104" s="181"/>
      <c r="O104" s="181"/>
      <c r="P104" s="181"/>
    </row>
    <row r="105" spans="1:16" ht="15">
      <c r="A105" s="213" t="s">
        <v>1234</v>
      </c>
      <c r="B105" s="326" t="s">
        <v>406</v>
      </c>
      <c r="C105" s="326"/>
      <c r="D105" s="326"/>
      <c r="E105" s="327"/>
      <c r="F105" s="227">
        <f>ROUNDDOWN((2%*'Orçamento Básico - Anexo A'!$H$1/4*'Orçamento Básico - Anexo A'!I2),0)</f>
        <v>1</v>
      </c>
      <c r="G105" s="215">
        <f>'Orçamento Básico - Anexo A'!E159</f>
        <v>845</v>
      </c>
      <c r="H105" s="216">
        <f t="shared" si="9"/>
        <v>845</v>
      </c>
      <c r="I105" s="181"/>
      <c r="J105" s="181"/>
      <c r="K105" s="181"/>
      <c r="L105" s="181"/>
      <c r="M105" s="181"/>
      <c r="N105" s="181"/>
      <c r="O105" s="181"/>
      <c r="P105" s="181"/>
    </row>
    <row r="106" spans="1:16" ht="15">
      <c r="A106" s="213" t="s">
        <v>1235</v>
      </c>
      <c r="B106" s="326" t="s">
        <v>407</v>
      </c>
      <c r="C106" s="326"/>
      <c r="D106" s="326"/>
      <c r="E106" s="327"/>
      <c r="F106" s="227">
        <f>ROUNDDOWN((2%*'Orçamento Básico - Anexo A'!$H$1/4*'Orçamento Básico - Anexo A'!I5),0)</f>
        <v>1</v>
      </c>
      <c r="G106" s="215">
        <f>'Orçamento Básico - Anexo A'!E160</f>
        <v>975</v>
      </c>
      <c r="H106" s="216">
        <f t="shared" si="9"/>
        <v>975</v>
      </c>
      <c r="I106" s="181"/>
      <c r="J106" s="181"/>
      <c r="K106" s="181"/>
      <c r="L106" s="181"/>
      <c r="M106" s="181"/>
      <c r="N106" s="181"/>
      <c r="O106" s="181"/>
      <c r="P106" s="181"/>
    </row>
    <row r="107" spans="1:16" ht="15">
      <c r="A107" s="213" t="s">
        <v>1201</v>
      </c>
      <c r="B107" s="326" t="s">
        <v>408</v>
      </c>
      <c r="C107" s="326"/>
      <c r="D107" s="326"/>
      <c r="E107" s="327"/>
      <c r="F107" s="227">
        <f>ROUNDDOWN((2%*'Orçamento Básico - Anexo A'!$H$1/4*'Orçamento Básico - Anexo A'!I6),0)</f>
        <v>1</v>
      </c>
      <c r="G107" s="215">
        <f>'Orçamento Básico - Anexo A'!E161</f>
        <v>1435</v>
      </c>
      <c r="H107" s="216">
        <f t="shared" si="9"/>
        <v>1435</v>
      </c>
      <c r="I107" s="181"/>
      <c r="J107" s="181"/>
      <c r="K107" s="181"/>
      <c r="L107" s="181"/>
      <c r="M107" s="181"/>
      <c r="N107" s="181"/>
      <c r="O107" s="181"/>
      <c r="P107" s="181"/>
    </row>
    <row r="108" spans="1:16" ht="15">
      <c r="A108" s="213" t="s">
        <v>1202</v>
      </c>
      <c r="B108" s="326" t="s">
        <v>409</v>
      </c>
      <c r="C108" s="326"/>
      <c r="D108" s="326"/>
      <c r="E108" s="327"/>
      <c r="F108" s="227">
        <f>ROUNDDOWN((2%*'Orçamento Básico - Anexo A'!$H$1/4*'Orçamento Básico - Anexo A'!I7),0)</f>
        <v>1</v>
      </c>
      <c r="G108" s="215">
        <f>'Orçamento Básico - Anexo A'!E162</f>
        <v>1650</v>
      </c>
      <c r="H108" s="216">
        <f t="shared" si="9"/>
        <v>1650</v>
      </c>
      <c r="I108" s="181"/>
      <c r="J108" s="181"/>
      <c r="K108" s="181"/>
      <c r="L108" s="181"/>
      <c r="M108" s="181"/>
      <c r="N108" s="181"/>
      <c r="O108" s="181"/>
      <c r="P108" s="181"/>
    </row>
    <row r="109" spans="1:16" ht="15">
      <c r="A109" s="213" t="s">
        <v>1203</v>
      </c>
      <c r="B109" s="326" t="s">
        <v>410</v>
      </c>
      <c r="C109" s="326"/>
      <c r="D109" s="326"/>
      <c r="E109" s="327"/>
      <c r="F109" s="227">
        <v>1</v>
      </c>
      <c r="G109" s="215">
        <f>'Orçamento Básico - Anexo A'!E163</f>
        <v>2010</v>
      </c>
      <c r="H109" s="216">
        <f t="shared" si="9"/>
        <v>2010</v>
      </c>
      <c r="I109" s="181"/>
      <c r="J109" s="181"/>
      <c r="K109" s="181"/>
      <c r="L109" s="181"/>
      <c r="M109" s="181"/>
      <c r="N109" s="181"/>
      <c r="O109" s="181"/>
      <c r="P109" s="181"/>
    </row>
    <row r="110" spans="1:16" ht="15">
      <c r="A110" s="213">
        <v>2510</v>
      </c>
      <c r="B110" s="224" t="s">
        <v>627</v>
      </c>
      <c r="C110" s="225"/>
      <c r="D110" s="225"/>
      <c r="E110" s="226"/>
      <c r="F110" s="227">
        <f>0.5%*'Orçamento Básico - Anexo A'!H1</f>
        <v>20</v>
      </c>
      <c r="G110" s="215">
        <v>38.44</v>
      </c>
      <c r="H110" s="216">
        <f aca="true" t="shared" si="10" ref="H110:H115">F110*G110</f>
        <v>768.8</v>
      </c>
      <c r="I110" s="181"/>
      <c r="J110" s="181"/>
      <c r="K110" s="181"/>
      <c r="L110" s="181"/>
      <c r="M110" s="181"/>
      <c r="N110" s="181"/>
      <c r="O110" s="181"/>
      <c r="P110" s="181"/>
    </row>
    <row r="111" spans="1:16" ht="15">
      <c r="A111" s="213" t="s">
        <v>1185</v>
      </c>
      <c r="B111" s="224" t="s">
        <v>628</v>
      </c>
      <c r="C111" s="225"/>
      <c r="D111" s="225"/>
      <c r="E111" s="226"/>
      <c r="F111" s="227">
        <v>10</v>
      </c>
      <c r="G111" s="215">
        <v>6.01</v>
      </c>
      <c r="H111" s="216">
        <f t="shared" si="10"/>
        <v>60.099999999999994</v>
      </c>
      <c r="I111" s="181"/>
      <c r="J111" s="181"/>
      <c r="K111" s="181"/>
      <c r="L111" s="181"/>
      <c r="M111" s="181"/>
      <c r="N111" s="181"/>
      <c r="O111" s="181"/>
      <c r="P111" s="181"/>
    </row>
    <row r="112" spans="1:16" ht="15">
      <c r="A112" s="213" t="s">
        <v>629</v>
      </c>
      <c r="B112" s="224" t="s">
        <v>630</v>
      </c>
      <c r="C112" s="225"/>
      <c r="D112" s="225"/>
      <c r="E112" s="226"/>
      <c r="F112" s="227">
        <v>50</v>
      </c>
      <c r="G112" s="215">
        <v>3.44</v>
      </c>
      <c r="H112" s="216">
        <f t="shared" si="10"/>
        <v>172</v>
      </c>
      <c r="I112" s="181"/>
      <c r="J112" s="181"/>
      <c r="K112" s="181"/>
      <c r="L112" s="181"/>
      <c r="M112" s="181"/>
      <c r="N112" s="181"/>
      <c r="O112" s="181"/>
      <c r="P112" s="181"/>
    </row>
    <row r="113" spans="1:16" ht="15">
      <c r="A113" s="213" t="s">
        <v>1193</v>
      </c>
      <c r="B113" s="224" t="s">
        <v>631</v>
      </c>
      <c r="C113" s="225"/>
      <c r="D113" s="225"/>
      <c r="E113" s="226"/>
      <c r="F113" s="227">
        <v>20</v>
      </c>
      <c r="G113" s="215">
        <v>8.2</v>
      </c>
      <c r="H113" s="216">
        <f t="shared" si="10"/>
        <v>164</v>
      </c>
      <c r="I113" s="181"/>
      <c r="J113" s="181"/>
      <c r="K113" s="181"/>
      <c r="L113" s="181"/>
      <c r="M113" s="181"/>
      <c r="N113" s="181"/>
      <c r="O113" s="181"/>
      <c r="P113" s="181"/>
    </row>
    <row r="114" spans="1:16" ht="15">
      <c r="A114" s="213" t="s">
        <v>1194</v>
      </c>
      <c r="B114" s="224" t="s">
        <v>632</v>
      </c>
      <c r="C114" s="225"/>
      <c r="D114" s="225"/>
      <c r="E114" s="226"/>
      <c r="F114" s="227">
        <v>20</v>
      </c>
      <c r="G114" s="215">
        <v>2.23</v>
      </c>
      <c r="H114" s="216">
        <f t="shared" si="10"/>
        <v>44.6</v>
      </c>
      <c r="I114" s="181"/>
      <c r="J114" s="181"/>
      <c r="K114" s="181"/>
      <c r="L114" s="181"/>
      <c r="M114" s="181"/>
      <c r="N114" s="181"/>
      <c r="O114" s="181"/>
      <c r="P114" s="181"/>
    </row>
    <row r="115" spans="1:16" ht="15">
      <c r="A115" s="213" t="s">
        <v>633</v>
      </c>
      <c r="B115" s="224" t="s">
        <v>634</v>
      </c>
      <c r="C115" s="225"/>
      <c r="D115" s="225"/>
      <c r="E115" s="226"/>
      <c r="F115" s="227">
        <v>16</v>
      </c>
      <c r="G115" s="215">
        <v>8.15</v>
      </c>
      <c r="H115" s="216">
        <f t="shared" si="10"/>
        <v>130.4</v>
      </c>
      <c r="I115" s="181"/>
      <c r="J115" s="181"/>
      <c r="K115" s="181"/>
      <c r="L115" s="181"/>
      <c r="M115" s="181"/>
      <c r="N115" s="181"/>
      <c r="O115" s="181"/>
      <c r="P115" s="181"/>
    </row>
    <row r="116" spans="1:16" ht="15">
      <c r="A116" s="213"/>
      <c r="B116" s="224"/>
      <c r="C116" s="225"/>
      <c r="D116" s="225"/>
      <c r="E116" s="226"/>
      <c r="F116" s="227"/>
      <c r="G116" s="215"/>
      <c r="H116" s="216"/>
      <c r="I116" s="181"/>
      <c r="J116" s="181"/>
      <c r="K116" s="181"/>
      <c r="L116" s="181"/>
      <c r="M116" s="181"/>
      <c r="N116" s="181"/>
      <c r="O116" s="181"/>
      <c r="P116" s="181"/>
    </row>
    <row r="117" spans="1:16" ht="15">
      <c r="A117" s="217"/>
      <c r="B117" s="493" t="s">
        <v>635</v>
      </c>
      <c r="C117" s="494"/>
      <c r="D117" s="494"/>
      <c r="E117" s="494"/>
      <c r="F117" s="494"/>
      <c r="G117" s="494"/>
      <c r="H117" s="205">
        <f>SUM(H97:H116)</f>
        <v>12632.4</v>
      </c>
      <c r="I117" s="181"/>
      <c r="J117" s="181"/>
      <c r="K117" s="181"/>
      <c r="L117" s="181"/>
      <c r="M117" s="181"/>
      <c r="N117" s="181"/>
      <c r="O117" s="181"/>
      <c r="P117" s="181"/>
    </row>
    <row r="118" spans="1:16" ht="15">
      <c r="A118" s="228"/>
      <c r="B118" s="493" t="s">
        <v>636</v>
      </c>
      <c r="C118" s="494"/>
      <c r="D118" s="494"/>
      <c r="E118" s="494"/>
      <c r="F118" s="494"/>
      <c r="G118" s="494"/>
      <c r="H118" s="205">
        <f>H117/12</f>
        <v>1052.7</v>
      </c>
      <c r="I118" s="181"/>
      <c r="J118" s="181"/>
      <c r="K118" s="181"/>
      <c r="L118" s="181"/>
      <c r="M118" s="181"/>
      <c r="N118" s="181"/>
      <c r="O118" s="181"/>
      <c r="P118" s="181"/>
    </row>
    <row r="119" spans="1:16" ht="15">
      <c r="A119" s="218"/>
      <c r="B119" s="219"/>
      <c r="C119" s="219"/>
      <c r="D119" s="219"/>
      <c r="E119" s="219"/>
      <c r="F119" s="229"/>
      <c r="G119" s="219"/>
      <c r="H119" s="230"/>
      <c r="I119" s="181"/>
      <c r="J119" s="181"/>
      <c r="K119" s="181"/>
      <c r="L119" s="181"/>
      <c r="M119" s="181"/>
      <c r="N119" s="181"/>
      <c r="O119" s="181"/>
      <c r="P119" s="181"/>
    </row>
    <row r="120" spans="1:16" ht="24" customHeight="1">
      <c r="A120" s="232" t="s">
        <v>93</v>
      </c>
      <c r="B120" s="233" t="s">
        <v>639</v>
      </c>
      <c r="C120" s="233"/>
      <c r="D120" s="202" t="s">
        <v>588</v>
      </c>
      <c r="E120" s="185" t="s">
        <v>577</v>
      </c>
      <c r="F120" s="185" t="s">
        <v>640</v>
      </c>
      <c r="G120" s="185" t="s">
        <v>641</v>
      </c>
      <c r="H120" s="186" t="s">
        <v>587</v>
      </c>
      <c r="I120" s="181"/>
      <c r="J120" s="181"/>
      <c r="K120" s="181"/>
      <c r="L120" s="181"/>
      <c r="M120" s="181"/>
      <c r="N120" s="181"/>
      <c r="O120" s="181"/>
      <c r="P120" s="181"/>
    </row>
    <row r="121" spans="1:16" ht="21" customHeight="1">
      <c r="A121" s="232" t="s">
        <v>1175</v>
      </c>
      <c r="B121" s="521" t="s">
        <v>239</v>
      </c>
      <c r="C121" s="518"/>
      <c r="D121" s="234">
        <v>1</v>
      </c>
      <c r="E121" s="234">
        <v>40</v>
      </c>
      <c r="F121" s="191">
        <v>86.70999999999998</v>
      </c>
      <c r="G121" s="191">
        <f>H121</f>
        <v>3468.399999999999</v>
      </c>
      <c r="H121" s="216">
        <f>E121*F121*D121</f>
        <v>3468.399999999999</v>
      </c>
      <c r="I121" s="181"/>
      <c r="J121" s="181"/>
      <c r="K121" s="181"/>
      <c r="L121" s="181"/>
      <c r="M121" s="181"/>
      <c r="N121" s="181"/>
      <c r="O121" s="181"/>
      <c r="P121" s="181"/>
    </row>
    <row r="122" spans="1:16" ht="21" customHeight="1">
      <c r="A122" s="232" t="s">
        <v>1189</v>
      </c>
      <c r="B122" s="521" t="s">
        <v>642</v>
      </c>
      <c r="C122" s="518"/>
      <c r="D122" s="234">
        <v>1</v>
      </c>
      <c r="E122" s="234">
        <v>176</v>
      </c>
      <c r="F122" s="191">
        <v>46.0428316666667</v>
      </c>
      <c r="G122" s="191">
        <f>H122</f>
        <v>8103.538373333339</v>
      </c>
      <c r="H122" s="216">
        <f aca="true" t="shared" si="11" ref="H122:H123">E122*F122*D122</f>
        <v>8103.538373333339</v>
      </c>
      <c r="I122" s="181"/>
      <c r="J122" s="181"/>
      <c r="K122" s="181"/>
      <c r="L122" s="181"/>
      <c r="M122" s="181"/>
      <c r="N122" s="181"/>
      <c r="O122" s="181"/>
      <c r="P122" s="181"/>
    </row>
    <row r="123" spans="1:16" ht="15">
      <c r="A123" s="232" t="s">
        <v>1329</v>
      </c>
      <c r="B123" s="231" t="s">
        <v>643</v>
      </c>
      <c r="C123" s="231"/>
      <c r="D123" s="234">
        <v>1</v>
      </c>
      <c r="E123" s="234">
        <v>88</v>
      </c>
      <c r="F123" s="191">
        <v>7.12</v>
      </c>
      <c r="G123" s="191">
        <f>H123</f>
        <v>626.5600000000001</v>
      </c>
      <c r="H123" s="216">
        <f t="shared" si="11"/>
        <v>626.5600000000001</v>
      </c>
      <c r="I123" s="181"/>
      <c r="J123" s="181"/>
      <c r="K123" s="181"/>
      <c r="L123" s="181"/>
      <c r="M123" s="181"/>
      <c r="N123" s="181"/>
      <c r="O123" s="181"/>
      <c r="P123" s="181"/>
    </row>
    <row r="124" spans="1:16" ht="15">
      <c r="A124" s="217"/>
      <c r="B124" s="493" t="s">
        <v>644</v>
      </c>
      <c r="C124" s="494"/>
      <c r="D124" s="494"/>
      <c r="E124" s="494"/>
      <c r="F124" s="494"/>
      <c r="G124" s="494"/>
      <c r="H124" s="205">
        <f>SUM(H121:H123)</f>
        <v>12198.498373333337</v>
      </c>
      <c r="I124" s="181"/>
      <c r="J124" s="181"/>
      <c r="K124" s="181"/>
      <c r="L124" s="181"/>
      <c r="M124" s="181"/>
      <c r="N124" s="181"/>
      <c r="O124" s="181"/>
      <c r="P124" s="181"/>
    </row>
    <row r="125" spans="1:16" ht="15">
      <c r="A125" s="228"/>
      <c r="B125" s="199"/>
      <c r="C125" s="199"/>
      <c r="D125" s="199"/>
      <c r="E125" s="199"/>
      <c r="F125" s="200"/>
      <c r="G125" s="199"/>
      <c r="H125" s="201"/>
      <c r="I125" s="181"/>
      <c r="J125" s="181"/>
      <c r="K125" s="181"/>
      <c r="L125" s="181"/>
      <c r="M125" s="181"/>
      <c r="N125" s="181"/>
      <c r="O125" s="181"/>
      <c r="P125" s="181"/>
    </row>
    <row r="126" spans="1:16" ht="15">
      <c r="A126" s="228"/>
      <c r="B126" s="493" t="s">
        <v>645</v>
      </c>
      <c r="C126" s="494"/>
      <c r="D126" s="494"/>
      <c r="E126" s="494"/>
      <c r="F126" s="494"/>
      <c r="G126" s="494"/>
      <c r="H126" s="205">
        <f>H124+H118+H94</f>
        <v>13635.398373333339</v>
      </c>
      <c r="I126" s="181"/>
      <c r="J126" s="181"/>
      <c r="K126" s="181"/>
      <c r="L126" s="181"/>
      <c r="M126" s="181"/>
      <c r="N126" s="181"/>
      <c r="O126" s="181"/>
      <c r="P126" s="181"/>
    </row>
    <row r="127" spans="1:16" ht="15">
      <c r="A127" s="228"/>
      <c r="B127" s="199"/>
      <c r="C127" s="199"/>
      <c r="D127" s="199"/>
      <c r="E127" s="199"/>
      <c r="F127" s="200"/>
      <c r="G127" s="199"/>
      <c r="H127" s="201"/>
      <c r="I127" s="181"/>
      <c r="J127" s="181"/>
      <c r="K127" s="181"/>
      <c r="L127" s="181"/>
      <c r="M127" s="181"/>
      <c r="N127" s="181"/>
      <c r="O127" s="181"/>
      <c r="P127" s="181"/>
    </row>
    <row r="128" spans="1:16" ht="15" customHeight="1">
      <c r="A128" s="218"/>
      <c r="B128" s="522" t="s">
        <v>646</v>
      </c>
      <c r="C128" s="523"/>
      <c r="D128" s="523"/>
      <c r="E128" s="523"/>
      <c r="F128" s="523"/>
      <c r="G128" s="523"/>
      <c r="H128" s="523"/>
      <c r="I128" s="181"/>
      <c r="J128" s="181"/>
      <c r="K128" s="181"/>
      <c r="L128" s="181"/>
      <c r="M128" s="181"/>
      <c r="N128" s="181"/>
      <c r="O128" s="181"/>
      <c r="P128" s="181"/>
    </row>
    <row r="129" spans="1:16" ht="20.25" customHeight="1">
      <c r="A129" s="232" t="s">
        <v>93</v>
      </c>
      <c r="B129" s="233" t="s">
        <v>1081</v>
      </c>
      <c r="C129" s="233"/>
      <c r="D129" s="233"/>
      <c r="E129" s="233"/>
      <c r="F129" s="202" t="s">
        <v>588</v>
      </c>
      <c r="G129" s="202" t="s">
        <v>647</v>
      </c>
      <c r="H129" s="202" t="s">
        <v>648</v>
      </c>
      <c r="I129" s="181"/>
      <c r="J129" s="181"/>
      <c r="K129" s="181"/>
      <c r="L129" s="181"/>
      <c r="M129" s="181"/>
      <c r="N129" s="181"/>
      <c r="O129" s="181"/>
      <c r="P129" s="181"/>
    </row>
    <row r="130" spans="1:16" ht="15">
      <c r="A130" s="232" t="s">
        <v>649</v>
      </c>
      <c r="B130" s="519" t="s">
        <v>650</v>
      </c>
      <c r="C130" s="519"/>
      <c r="D130" s="519"/>
      <c r="E130" s="520"/>
      <c r="F130" s="239">
        <v>1</v>
      </c>
      <c r="G130" s="191">
        <v>125</v>
      </c>
      <c r="H130" s="216">
        <f>F130*G130</f>
        <v>125</v>
      </c>
      <c r="I130" s="181"/>
      <c r="J130" s="181"/>
      <c r="K130" s="181"/>
      <c r="L130" s="181"/>
      <c r="M130" s="181"/>
      <c r="N130" s="181"/>
      <c r="O130" s="181"/>
      <c r="P130" s="181"/>
    </row>
    <row r="131" spans="1:16" ht="15">
      <c r="A131" s="217"/>
      <c r="B131" s="233"/>
      <c r="C131" s="233"/>
      <c r="D131" s="233"/>
      <c r="E131" s="233"/>
      <c r="F131" s="240"/>
      <c r="G131" s="241"/>
      <c r="H131" s="216"/>
      <c r="I131" s="181"/>
      <c r="J131" s="181"/>
      <c r="K131" s="181"/>
      <c r="L131" s="181"/>
      <c r="M131" s="181"/>
      <c r="N131" s="181"/>
      <c r="O131" s="181"/>
      <c r="P131" s="181"/>
    </row>
    <row r="132" spans="1:16" ht="15">
      <c r="A132" s="228"/>
      <c r="B132" s="493" t="s">
        <v>651</v>
      </c>
      <c r="C132" s="494"/>
      <c r="D132" s="494"/>
      <c r="E132" s="494"/>
      <c r="F132" s="494"/>
      <c r="G132" s="494"/>
      <c r="H132" s="205">
        <f>H130</f>
        <v>125</v>
      </c>
      <c r="I132" s="181"/>
      <c r="J132" s="181"/>
      <c r="K132" s="181"/>
      <c r="L132" s="181"/>
      <c r="M132" s="181"/>
      <c r="N132" s="181"/>
      <c r="O132" s="181"/>
      <c r="P132" s="181"/>
    </row>
    <row r="133" spans="1:16" ht="19.5" customHeight="1">
      <c r="A133" s="228"/>
      <c r="B133" s="238" t="s">
        <v>652</v>
      </c>
      <c r="C133" s="199"/>
      <c r="D133" s="199"/>
      <c r="E133" s="199"/>
      <c r="F133" s="200"/>
      <c r="G133" s="199"/>
      <c r="H133" s="201"/>
      <c r="I133" s="181"/>
      <c r="J133" s="181"/>
      <c r="K133" s="181"/>
      <c r="L133" s="181"/>
      <c r="M133" s="181"/>
      <c r="N133" s="181"/>
      <c r="O133" s="181"/>
      <c r="P133" s="181"/>
    </row>
    <row r="134" spans="1:16" ht="19.5" customHeight="1">
      <c r="A134" s="228"/>
      <c r="B134" s="493" t="s">
        <v>653</v>
      </c>
      <c r="C134" s="494"/>
      <c r="D134" s="494"/>
      <c r="E134" s="494"/>
      <c r="F134" s="494"/>
      <c r="G134" s="494"/>
      <c r="H134" s="205">
        <f>H132</f>
        <v>125</v>
      </c>
      <c r="I134" s="181"/>
      <c r="J134" s="181"/>
      <c r="K134" s="181"/>
      <c r="L134" s="181"/>
      <c r="M134" s="181"/>
      <c r="N134" s="181"/>
      <c r="O134" s="181"/>
      <c r="P134" s="181"/>
    </row>
    <row r="135" spans="1:16" ht="15">
      <c r="A135" s="218"/>
      <c r="B135" s="199"/>
      <c r="C135" s="199"/>
      <c r="D135" s="199"/>
      <c r="E135" s="199"/>
      <c r="F135" s="200"/>
      <c r="G135" s="199"/>
      <c r="H135" s="201"/>
      <c r="I135" s="181"/>
      <c r="J135" s="181"/>
      <c r="K135" s="181"/>
      <c r="L135" s="181"/>
      <c r="M135" s="181"/>
      <c r="N135" s="181"/>
      <c r="O135" s="181"/>
      <c r="P135" s="181"/>
    </row>
    <row r="136" spans="1:16" ht="24" customHeight="1">
      <c r="A136" s="232" t="s">
        <v>93</v>
      </c>
      <c r="B136" s="233" t="s">
        <v>654</v>
      </c>
      <c r="C136" s="233"/>
      <c r="D136" s="233"/>
      <c r="E136" s="233"/>
      <c r="F136" s="202" t="s">
        <v>588</v>
      </c>
      <c r="G136" s="202" t="s">
        <v>647</v>
      </c>
      <c r="H136" s="203" t="s">
        <v>587</v>
      </c>
      <c r="I136" s="181"/>
      <c r="J136" s="181"/>
      <c r="K136" s="181"/>
      <c r="L136" s="181"/>
      <c r="M136" s="181"/>
      <c r="N136" s="181"/>
      <c r="O136" s="181"/>
      <c r="P136" s="181"/>
    </row>
    <row r="137" spans="1:16" ht="15">
      <c r="A137" s="232" t="s">
        <v>1271</v>
      </c>
      <c r="B137" s="519" t="s">
        <v>655</v>
      </c>
      <c r="C137" s="519"/>
      <c r="D137" s="519"/>
      <c r="E137" s="520"/>
      <c r="F137" s="239">
        <f>C6+C7</f>
        <v>3</v>
      </c>
      <c r="G137" s="191">
        <v>1.08</v>
      </c>
      <c r="H137" s="216">
        <f>F137*G137</f>
        <v>3.24</v>
      </c>
      <c r="I137" s="181"/>
      <c r="J137" s="242"/>
      <c r="K137" s="181"/>
      <c r="L137" s="181"/>
      <c r="M137" s="181"/>
      <c r="N137" s="181"/>
      <c r="O137" s="181"/>
      <c r="P137" s="181"/>
    </row>
    <row r="138" spans="1:16" ht="15">
      <c r="A138" s="232" t="s">
        <v>1272</v>
      </c>
      <c r="B138" s="519" t="s">
        <v>656</v>
      </c>
      <c r="C138" s="519"/>
      <c r="D138" s="519"/>
      <c r="E138" s="520"/>
      <c r="F138" s="239">
        <f>F137</f>
        <v>3</v>
      </c>
      <c r="G138" s="191">
        <v>1.01</v>
      </c>
      <c r="H138" s="216">
        <f aca="true" t="shared" si="12" ref="H138:H190">F138*G138</f>
        <v>3.0300000000000002</v>
      </c>
      <c r="I138" s="181"/>
      <c r="J138" s="242"/>
      <c r="K138" s="181"/>
      <c r="L138" s="181"/>
      <c r="M138" s="181"/>
      <c r="N138" s="181"/>
      <c r="O138" s="181"/>
      <c r="P138" s="181"/>
    </row>
    <row r="139" spans="1:16" ht="15">
      <c r="A139" s="232" t="s">
        <v>1273</v>
      </c>
      <c r="B139" s="519" t="s">
        <v>657</v>
      </c>
      <c r="C139" s="519"/>
      <c r="D139" s="519"/>
      <c r="E139" s="520"/>
      <c r="F139" s="239">
        <f>F138</f>
        <v>3</v>
      </c>
      <c r="G139" s="191">
        <v>1.06</v>
      </c>
      <c r="H139" s="216">
        <f t="shared" si="12"/>
        <v>3.18</v>
      </c>
      <c r="I139" s="181"/>
      <c r="J139" s="242"/>
      <c r="K139" s="181"/>
      <c r="L139" s="181"/>
      <c r="M139" s="181"/>
      <c r="N139" s="181"/>
      <c r="O139" s="181"/>
      <c r="P139" s="181"/>
    </row>
    <row r="140" spans="1:16" ht="15">
      <c r="A140" s="232" t="s">
        <v>1274</v>
      </c>
      <c r="B140" s="519" t="s">
        <v>658</v>
      </c>
      <c r="C140" s="519"/>
      <c r="D140" s="519"/>
      <c r="E140" s="520"/>
      <c r="F140" s="239">
        <f>F139</f>
        <v>3</v>
      </c>
      <c r="G140" s="191">
        <v>1.24</v>
      </c>
      <c r="H140" s="216">
        <f t="shared" si="12"/>
        <v>3.7199999999999998</v>
      </c>
      <c r="I140" s="181"/>
      <c r="J140" s="242"/>
      <c r="K140" s="181"/>
      <c r="L140" s="181"/>
      <c r="M140" s="181"/>
      <c r="N140" s="181"/>
      <c r="O140" s="181"/>
      <c r="P140" s="181"/>
    </row>
    <row r="141" spans="1:16" ht="15">
      <c r="A141" s="232" t="s">
        <v>1275</v>
      </c>
      <c r="B141" s="519" t="s">
        <v>659</v>
      </c>
      <c r="C141" s="519"/>
      <c r="D141" s="519"/>
      <c r="E141" s="520"/>
      <c r="F141" s="239">
        <f>F140</f>
        <v>3</v>
      </c>
      <c r="G141" s="191">
        <v>2.54</v>
      </c>
      <c r="H141" s="216">
        <f t="shared" si="12"/>
        <v>7.62</v>
      </c>
      <c r="I141" s="181"/>
      <c r="J141" s="242"/>
      <c r="K141" s="181"/>
      <c r="L141" s="181"/>
      <c r="M141" s="181"/>
      <c r="N141" s="181"/>
      <c r="O141" s="181"/>
      <c r="P141" s="181"/>
    </row>
    <row r="142" spans="1:16" ht="15">
      <c r="A142" s="232" t="s">
        <v>1276</v>
      </c>
      <c r="B142" s="519" t="s">
        <v>660</v>
      </c>
      <c r="C142" s="519"/>
      <c r="D142" s="519"/>
      <c r="E142" s="520"/>
      <c r="F142" s="239">
        <f>F141</f>
        <v>3</v>
      </c>
      <c r="G142" s="191">
        <v>1.77</v>
      </c>
      <c r="H142" s="216">
        <f t="shared" si="12"/>
        <v>5.3100000000000005</v>
      </c>
      <c r="I142" s="181"/>
      <c r="J142" s="242"/>
      <c r="K142" s="181"/>
      <c r="L142" s="181"/>
      <c r="M142" s="181"/>
      <c r="N142" s="181"/>
      <c r="O142" s="181"/>
      <c r="P142" s="181"/>
    </row>
    <row r="143" spans="1:16" ht="15">
      <c r="A143" s="232" t="s">
        <v>1277</v>
      </c>
      <c r="B143" s="519" t="s">
        <v>661</v>
      </c>
      <c r="C143" s="519"/>
      <c r="D143" s="519"/>
      <c r="E143" s="520"/>
      <c r="F143" s="239">
        <f>F141</f>
        <v>3</v>
      </c>
      <c r="G143" s="191">
        <v>1.26</v>
      </c>
      <c r="H143" s="216">
        <f t="shared" si="12"/>
        <v>3.7800000000000002</v>
      </c>
      <c r="I143" s="181"/>
      <c r="J143" s="242"/>
      <c r="K143" s="181"/>
      <c r="L143" s="181"/>
      <c r="M143" s="181"/>
      <c r="N143" s="181"/>
      <c r="O143" s="181"/>
      <c r="P143" s="181"/>
    </row>
    <row r="144" spans="1:16" ht="15">
      <c r="A144" s="232" t="s">
        <v>1278</v>
      </c>
      <c r="B144" s="519" t="s">
        <v>662</v>
      </c>
      <c r="C144" s="519"/>
      <c r="D144" s="519"/>
      <c r="E144" s="520"/>
      <c r="F144" s="239">
        <f>F143</f>
        <v>3</v>
      </c>
      <c r="G144" s="191">
        <v>1.76</v>
      </c>
      <c r="H144" s="216">
        <f t="shared" si="12"/>
        <v>5.28</v>
      </c>
      <c r="I144" s="181"/>
      <c r="J144" s="242"/>
      <c r="K144" s="181"/>
      <c r="L144" s="181"/>
      <c r="M144" s="181"/>
      <c r="N144" s="181"/>
      <c r="O144" s="181"/>
      <c r="P144" s="181"/>
    </row>
    <row r="145" spans="1:16" ht="15">
      <c r="A145" s="232" t="s">
        <v>1279</v>
      </c>
      <c r="B145" s="519" t="s">
        <v>663</v>
      </c>
      <c r="C145" s="519"/>
      <c r="D145" s="519"/>
      <c r="E145" s="520"/>
      <c r="F145" s="239">
        <f>F144</f>
        <v>3</v>
      </c>
      <c r="G145" s="191">
        <v>1.61</v>
      </c>
      <c r="H145" s="216">
        <f t="shared" si="12"/>
        <v>4.83</v>
      </c>
      <c r="I145" s="181"/>
      <c r="J145" s="242"/>
      <c r="K145" s="181"/>
      <c r="L145" s="181"/>
      <c r="M145" s="181"/>
      <c r="N145" s="181"/>
      <c r="O145" s="181"/>
      <c r="P145" s="181"/>
    </row>
    <row r="146" spans="1:16" ht="15">
      <c r="A146" s="232" t="s">
        <v>1280</v>
      </c>
      <c r="B146" s="519" t="s">
        <v>664</v>
      </c>
      <c r="C146" s="519"/>
      <c r="D146" s="519"/>
      <c r="E146" s="520"/>
      <c r="F146" s="239">
        <f>F144</f>
        <v>3</v>
      </c>
      <c r="G146" s="191">
        <v>2.65</v>
      </c>
      <c r="H146" s="216">
        <f t="shared" si="12"/>
        <v>7.949999999999999</v>
      </c>
      <c r="I146" s="181"/>
      <c r="J146" s="242"/>
      <c r="K146" s="181"/>
      <c r="L146" s="181"/>
      <c r="M146" s="181"/>
      <c r="N146" s="181"/>
      <c r="O146" s="181"/>
      <c r="P146" s="181"/>
    </row>
    <row r="147" spans="1:16" ht="15">
      <c r="A147" s="232" t="s">
        <v>1281</v>
      </c>
      <c r="B147" s="519" t="s">
        <v>665</v>
      </c>
      <c r="C147" s="519"/>
      <c r="D147" s="519"/>
      <c r="E147" s="520"/>
      <c r="F147" s="239">
        <f>C5+C6+C7+C11+C12+C13</f>
        <v>7</v>
      </c>
      <c r="G147" s="191">
        <v>8.33</v>
      </c>
      <c r="H147" s="216">
        <f t="shared" si="12"/>
        <v>58.31</v>
      </c>
      <c r="I147" s="181"/>
      <c r="J147" s="242"/>
      <c r="K147" s="181"/>
      <c r="L147" s="181"/>
      <c r="M147" s="181"/>
      <c r="N147" s="181"/>
      <c r="O147" s="181"/>
      <c r="P147" s="181"/>
    </row>
    <row r="148" spans="1:16" ht="15">
      <c r="A148" s="232" t="s">
        <v>1282</v>
      </c>
      <c r="B148" s="519" t="s">
        <v>666</v>
      </c>
      <c r="C148" s="519"/>
      <c r="D148" s="519"/>
      <c r="E148" s="520"/>
      <c r="F148" s="239">
        <f>C5</f>
        <v>1</v>
      </c>
      <c r="G148" s="191">
        <v>39.33</v>
      </c>
      <c r="H148" s="216">
        <f t="shared" si="12"/>
        <v>39.33</v>
      </c>
      <c r="I148" s="181"/>
      <c r="J148" s="242"/>
      <c r="K148" s="181"/>
      <c r="L148" s="181"/>
      <c r="M148" s="181"/>
      <c r="N148" s="181"/>
      <c r="O148" s="181"/>
      <c r="P148" s="181"/>
    </row>
    <row r="149" spans="1:16" ht="15">
      <c r="A149" s="232" t="s">
        <v>1283</v>
      </c>
      <c r="B149" s="519" t="s">
        <v>667</v>
      </c>
      <c r="C149" s="519"/>
      <c r="D149" s="519"/>
      <c r="E149" s="520"/>
      <c r="F149" s="239">
        <f>F138</f>
        <v>3</v>
      </c>
      <c r="G149" s="191">
        <v>0.83</v>
      </c>
      <c r="H149" s="216">
        <f t="shared" si="12"/>
        <v>2.4899999999999998</v>
      </c>
      <c r="I149" s="181"/>
      <c r="J149" s="242"/>
      <c r="K149" s="181"/>
      <c r="L149" s="181"/>
      <c r="M149" s="181"/>
      <c r="N149" s="181"/>
      <c r="O149" s="181"/>
      <c r="P149" s="181"/>
    </row>
    <row r="150" spans="1:16" ht="15">
      <c r="A150" s="232" t="s">
        <v>1284</v>
      </c>
      <c r="B150" s="519" t="s">
        <v>668</v>
      </c>
      <c r="C150" s="519"/>
      <c r="D150" s="519"/>
      <c r="E150" s="520"/>
      <c r="F150" s="239">
        <f>F147</f>
        <v>7</v>
      </c>
      <c r="G150" s="191">
        <v>1.32</v>
      </c>
      <c r="H150" s="216">
        <f t="shared" si="12"/>
        <v>9.24</v>
      </c>
      <c r="I150" s="181"/>
      <c r="J150" s="242"/>
      <c r="K150" s="181"/>
      <c r="L150" s="181"/>
      <c r="M150" s="181"/>
      <c r="N150" s="181"/>
      <c r="O150" s="181"/>
      <c r="P150" s="181"/>
    </row>
    <row r="151" spans="1:16" ht="15">
      <c r="A151" s="232" t="s">
        <v>1285</v>
      </c>
      <c r="B151" s="519" t="s">
        <v>669</v>
      </c>
      <c r="C151" s="519"/>
      <c r="D151" s="519"/>
      <c r="E151" s="520"/>
      <c r="F151" s="239">
        <f>F148</f>
        <v>1</v>
      </c>
      <c r="G151" s="191">
        <v>14</v>
      </c>
      <c r="H151" s="216">
        <f t="shared" si="12"/>
        <v>14</v>
      </c>
      <c r="I151" s="181"/>
      <c r="J151" s="242"/>
      <c r="K151" s="181"/>
      <c r="L151" s="181"/>
      <c r="M151" s="181"/>
      <c r="N151" s="181"/>
      <c r="O151" s="181"/>
      <c r="P151" s="181"/>
    </row>
    <row r="152" spans="1:16" ht="15">
      <c r="A152" s="232" t="s">
        <v>1286</v>
      </c>
      <c r="B152" s="519" t="s">
        <v>670</v>
      </c>
      <c r="C152" s="519"/>
      <c r="D152" s="519"/>
      <c r="E152" s="520"/>
      <c r="F152" s="239">
        <f>F149</f>
        <v>3</v>
      </c>
      <c r="G152" s="191">
        <v>1.28</v>
      </c>
      <c r="H152" s="216">
        <f t="shared" si="12"/>
        <v>3.84</v>
      </c>
      <c r="I152" s="181"/>
      <c r="J152" s="242"/>
      <c r="K152" s="181"/>
      <c r="L152" s="181"/>
      <c r="M152" s="181"/>
      <c r="N152" s="181"/>
      <c r="O152" s="181"/>
      <c r="P152" s="181"/>
    </row>
    <row r="153" spans="1:16" ht="15">
      <c r="A153" s="232" t="s">
        <v>1287</v>
      </c>
      <c r="B153" s="519" t="s">
        <v>671</v>
      </c>
      <c r="C153" s="519"/>
      <c r="D153" s="519"/>
      <c r="E153" s="520"/>
      <c r="F153" s="239">
        <f>F149</f>
        <v>3</v>
      </c>
      <c r="G153" s="191">
        <v>0.85</v>
      </c>
      <c r="H153" s="216">
        <f t="shared" si="12"/>
        <v>2.55</v>
      </c>
      <c r="I153" s="181"/>
      <c r="J153" s="242"/>
      <c r="K153" s="181"/>
      <c r="L153" s="181"/>
      <c r="M153" s="181"/>
      <c r="N153" s="181"/>
      <c r="O153" s="181"/>
      <c r="P153" s="181"/>
    </row>
    <row r="154" spans="1:16" ht="15">
      <c r="A154" s="232" t="s">
        <v>1288</v>
      </c>
      <c r="B154" s="519" t="s">
        <v>672</v>
      </c>
      <c r="C154" s="519"/>
      <c r="D154" s="519"/>
      <c r="E154" s="520"/>
      <c r="F154" s="239">
        <f>F153</f>
        <v>3</v>
      </c>
      <c r="G154" s="191">
        <v>1.07</v>
      </c>
      <c r="H154" s="216">
        <f t="shared" si="12"/>
        <v>3.21</v>
      </c>
      <c r="I154" s="181"/>
      <c r="J154" s="242"/>
      <c r="K154" s="181"/>
      <c r="L154" s="181"/>
      <c r="M154" s="181"/>
      <c r="N154" s="181"/>
      <c r="O154" s="181"/>
      <c r="P154" s="181"/>
    </row>
    <row r="155" spans="1:16" ht="15">
      <c r="A155" s="232" t="s">
        <v>1289</v>
      </c>
      <c r="B155" s="519" t="s">
        <v>673</v>
      </c>
      <c r="C155" s="519"/>
      <c r="D155" s="519"/>
      <c r="E155" s="520"/>
      <c r="F155" s="239">
        <f>F154</f>
        <v>3</v>
      </c>
      <c r="G155" s="191">
        <v>0.81</v>
      </c>
      <c r="H155" s="216">
        <f t="shared" si="12"/>
        <v>2.43</v>
      </c>
      <c r="I155" s="181"/>
      <c r="J155" s="242"/>
      <c r="K155" s="181"/>
      <c r="L155" s="181"/>
      <c r="M155" s="181"/>
      <c r="N155" s="181"/>
      <c r="O155" s="181"/>
      <c r="P155" s="181"/>
    </row>
    <row r="156" spans="1:16" ht="15">
      <c r="A156" s="232" t="s">
        <v>1290</v>
      </c>
      <c r="B156" s="519" t="s">
        <v>674</v>
      </c>
      <c r="C156" s="519"/>
      <c r="D156" s="519"/>
      <c r="E156" s="520"/>
      <c r="F156" s="239">
        <f>F155</f>
        <v>3</v>
      </c>
      <c r="G156" s="191">
        <v>5.45</v>
      </c>
      <c r="H156" s="216">
        <f t="shared" si="12"/>
        <v>16.35</v>
      </c>
      <c r="I156" s="181"/>
      <c r="J156" s="242"/>
      <c r="K156" s="181"/>
      <c r="L156" s="181"/>
      <c r="M156" s="181"/>
      <c r="N156" s="181"/>
      <c r="O156" s="181"/>
      <c r="P156" s="181"/>
    </row>
    <row r="157" spans="1:16" ht="15">
      <c r="A157" s="232" t="s">
        <v>1291</v>
      </c>
      <c r="B157" s="519" t="s">
        <v>675</v>
      </c>
      <c r="C157" s="519"/>
      <c r="D157" s="519"/>
      <c r="E157" s="520"/>
      <c r="F157" s="239">
        <f>F156</f>
        <v>3</v>
      </c>
      <c r="G157" s="191">
        <v>2.87</v>
      </c>
      <c r="H157" s="216">
        <f t="shared" si="12"/>
        <v>8.61</v>
      </c>
      <c r="I157" s="181"/>
      <c r="J157" s="242"/>
      <c r="K157" s="181"/>
      <c r="L157" s="181"/>
      <c r="M157" s="181"/>
      <c r="N157" s="181"/>
      <c r="O157" s="181"/>
      <c r="P157" s="181"/>
    </row>
    <row r="158" spans="1:16" ht="15">
      <c r="A158" s="232" t="s">
        <v>1292</v>
      </c>
      <c r="B158" s="519" t="s">
        <v>676</v>
      </c>
      <c r="C158" s="519"/>
      <c r="D158" s="519"/>
      <c r="E158" s="520"/>
      <c r="F158" s="239">
        <f>F157</f>
        <v>3</v>
      </c>
      <c r="G158" s="191">
        <v>23.82</v>
      </c>
      <c r="H158" s="216">
        <f t="shared" si="12"/>
        <v>71.46000000000001</v>
      </c>
      <c r="I158" s="181"/>
      <c r="J158" s="242"/>
      <c r="K158" s="181"/>
      <c r="L158" s="181"/>
      <c r="M158" s="181"/>
      <c r="N158" s="181"/>
      <c r="O158" s="181"/>
      <c r="P158" s="181"/>
    </row>
    <row r="159" spans="1:16" ht="15">
      <c r="A159" s="232" t="s">
        <v>1293</v>
      </c>
      <c r="B159" s="519" t="s">
        <v>677</v>
      </c>
      <c r="C159" s="519"/>
      <c r="D159" s="519"/>
      <c r="E159" s="520"/>
      <c r="F159" s="239">
        <f>F148</f>
        <v>1</v>
      </c>
      <c r="G159" s="191">
        <v>2.14</v>
      </c>
      <c r="H159" s="216">
        <f t="shared" si="12"/>
        <v>2.14</v>
      </c>
      <c r="I159" s="181"/>
      <c r="J159" s="242"/>
      <c r="K159" s="181"/>
      <c r="L159" s="181"/>
      <c r="M159" s="181"/>
      <c r="N159" s="181"/>
      <c r="O159" s="181"/>
      <c r="P159" s="181"/>
    </row>
    <row r="160" spans="1:16" ht="15">
      <c r="A160" s="232" t="s">
        <v>1294</v>
      </c>
      <c r="B160" s="519" t="s">
        <v>678</v>
      </c>
      <c r="C160" s="519"/>
      <c r="D160" s="519"/>
      <c r="E160" s="520"/>
      <c r="F160" s="239">
        <f>F159</f>
        <v>1</v>
      </c>
      <c r="G160" s="191">
        <v>9.33</v>
      </c>
      <c r="H160" s="216">
        <f t="shared" si="12"/>
        <v>9.33</v>
      </c>
      <c r="I160" s="181"/>
      <c r="J160" s="242"/>
      <c r="K160" s="181"/>
      <c r="L160" s="181"/>
      <c r="M160" s="181"/>
      <c r="N160" s="181"/>
      <c r="O160" s="181"/>
      <c r="P160" s="181"/>
    </row>
    <row r="161" spans="1:16" ht="15">
      <c r="A161" s="232" t="s">
        <v>1295</v>
      </c>
      <c r="B161" s="519" t="s">
        <v>679</v>
      </c>
      <c r="C161" s="519"/>
      <c r="D161" s="519"/>
      <c r="E161" s="520"/>
      <c r="F161" s="239">
        <f>F158</f>
        <v>3</v>
      </c>
      <c r="G161" s="191">
        <v>5.97</v>
      </c>
      <c r="H161" s="216">
        <f t="shared" si="12"/>
        <v>17.91</v>
      </c>
      <c r="I161" s="181"/>
      <c r="J161" s="242"/>
      <c r="K161" s="181"/>
      <c r="L161" s="181"/>
      <c r="M161" s="181"/>
      <c r="N161" s="181"/>
      <c r="O161" s="181"/>
      <c r="P161" s="181"/>
    </row>
    <row r="162" spans="1:16" ht="15">
      <c r="A162" s="232" t="s">
        <v>1296</v>
      </c>
      <c r="B162" s="519" t="s">
        <v>680</v>
      </c>
      <c r="C162" s="519"/>
      <c r="D162" s="519"/>
      <c r="E162" s="520"/>
      <c r="F162" s="239">
        <f>F161</f>
        <v>3</v>
      </c>
      <c r="G162" s="191">
        <v>3.03</v>
      </c>
      <c r="H162" s="216">
        <f t="shared" si="12"/>
        <v>9.09</v>
      </c>
      <c r="I162" s="181"/>
      <c r="J162" s="242"/>
      <c r="K162" s="181"/>
      <c r="L162" s="181"/>
      <c r="M162" s="181"/>
      <c r="N162" s="181"/>
      <c r="O162" s="181"/>
      <c r="P162" s="181"/>
    </row>
    <row r="163" spans="1:16" ht="15">
      <c r="A163" s="232" t="s">
        <v>1297</v>
      </c>
      <c r="B163" s="519" t="s">
        <v>681</v>
      </c>
      <c r="C163" s="519"/>
      <c r="D163" s="519"/>
      <c r="E163" s="520"/>
      <c r="F163" s="239">
        <f>F159</f>
        <v>1</v>
      </c>
      <c r="G163" s="191">
        <v>3.58</v>
      </c>
      <c r="H163" s="216">
        <f t="shared" si="12"/>
        <v>3.58</v>
      </c>
      <c r="I163" s="181"/>
      <c r="J163" s="242"/>
      <c r="K163" s="181"/>
      <c r="L163" s="181"/>
      <c r="M163" s="181"/>
      <c r="N163" s="181"/>
      <c r="O163" s="181"/>
      <c r="P163" s="181"/>
    </row>
    <row r="164" spans="1:16" ht="15">
      <c r="A164" s="232" t="s">
        <v>1298</v>
      </c>
      <c r="B164" s="519" t="s">
        <v>682</v>
      </c>
      <c r="C164" s="519"/>
      <c r="D164" s="519"/>
      <c r="E164" s="520"/>
      <c r="F164" s="239">
        <f>F147</f>
        <v>7</v>
      </c>
      <c r="G164" s="191">
        <v>0.28</v>
      </c>
      <c r="H164" s="216">
        <f t="shared" si="12"/>
        <v>1.9600000000000002</v>
      </c>
      <c r="I164" s="181"/>
      <c r="J164" s="242"/>
      <c r="K164" s="181"/>
      <c r="L164" s="181"/>
      <c r="M164" s="181"/>
      <c r="N164" s="181"/>
      <c r="O164" s="181"/>
      <c r="P164" s="181"/>
    </row>
    <row r="165" spans="1:16" ht="15">
      <c r="A165" s="232" t="s">
        <v>1299</v>
      </c>
      <c r="B165" s="519" t="s">
        <v>683</v>
      </c>
      <c r="C165" s="519"/>
      <c r="D165" s="519"/>
      <c r="E165" s="520"/>
      <c r="F165" s="239">
        <f>F153</f>
        <v>3</v>
      </c>
      <c r="G165" s="191">
        <v>1.94</v>
      </c>
      <c r="H165" s="216">
        <f t="shared" si="12"/>
        <v>5.82</v>
      </c>
      <c r="I165" s="181"/>
      <c r="J165" s="242"/>
      <c r="K165" s="181"/>
      <c r="L165" s="181"/>
      <c r="M165" s="181"/>
      <c r="N165" s="181"/>
      <c r="O165" s="181"/>
      <c r="P165" s="181"/>
    </row>
    <row r="166" spans="1:16" ht="15">
      <c r="A166" s="232" t="s">
        <v>1300</v>
      </c>
      <c r="B166" s="519" t="s">
        <v>684</v>
      </c>
      <c r="C166" s="519"/>
      <c r="D166" s="519"/>
      <c r="E166" s="520"/>
      <c r="F166" s="239">
        <f>F162</f>
        <v>3</v>
      </c>
      <c r="G166" s="191">
        <v>3.23</v>
      </c>
      <c r="H166" s="216">
        <f t="shared" si="12"/>
        <v>9.69</v>
      </c>
      <c r="I166" s="181"/>
      <c r="J166" s="242"/>
      <c r="K166" s="181"/>
      <c r="L166" s="181"/>
      <c r="M166" s="181"/>
      <c r="N166" s="181"/>
      <c r="O166" s="181"/>
      <c r="P166" s="181"/>
    </row>
    <row r="167" spans="1:16" ht="15">
      <c r="A167" s="232" t="s">
        <v>1301</v>
      </c>
      <c r="B167" s="519" t="s">
        <v>685</v>
      </c>
      <c r="C167" s="519"/>
      <c r="D167" s="519"/>
      <c r="E167" s="520"/>
      <c r="F167" s="239">
        <f>F164*2</f>
        <v>14</v>
      </c>
      <c r="G167" s="191">
        <v>21.93</v>
      </c>
      <c r="H167" s="216">
        <f t="shared" si="12"/>
        <v>307.02</v>
      </c>
      <c r="I167" s="181"/>
      <c r="J167" s="242"/>
      <c r="K167" s="181"/>
      <c r="L167" s="181"/>
      <c r="M167" s="181"/>
      <c r="N167" s="181"/>
      <c r="O167" s="181"/>
      <c r="P167" s="181"/>
    </row>
    <row r="168" spans="1:16" ht="15">
      <c r="A168" s="232" t="s">
        <v>1302</v>
      </c>
      <c r="B168" s="519" t="s">
        <v>686</v>
      </c>
      <c r="C168" s="519"/>
      <c r="D168" s="519"/>
      <c r="E168" s="520"/>
      <c r="F168" s="239">
        <f>F165</f>
        <v>3</v>
      </c>
      <c r="G168" s="191">
        <v>2.27</v>
      </c>
      <c r="H168" s="216">
        <f t="shared" si="12"/>
        <v>6.8100000000000005</v>
      </c>
      <c r="I168" s="181"/>
      <c r="J168" s="242"/>
      <c r="K168" s="181"/>
      <c r="L168" s="181"/>
      <c r="M168" s="181"/>
      <c r="N168" s="181"/>
      <c r="O168" s="181"/>
      <c r="P168" s="181"/>
    </row>
    <row r="169" spans="1:16" ht="15">
      <c r="A169" s="232" t="s">
        <v>1303</v>
      </c>
      <c r="B169" s="519" t="s">
        <v>687</v>
      </c>
      <c r="C169" s="519"/>
      <c r="D169" s="519"/>
      <c r="E169" s="520"/>
      <c r="F169" s="239">
        <f>F166+F163</f>
        <v>4</v>
      </c>
      <c r="G169" s="191">
        <v>1.96</v>
      </c>
      <c r="H169" s="216">
        <f t="shared" si="12"/>
        <v>7.84</v>
      </c>
      <c r="I169" s="181"/>
      <c r="J169" s="242"/>
      <c r="K169" s="181"/>
      <c r="L169" s="181"/>
      <c r="M169" s="181"/>
      <c r="N169" s="181"/>
      <c r="O169" s="181"/>
      <c r="P169" s="181"/>
    </row>
    <row r="170" spans="1:16" ht="15">
      <c r="A170" s="232" t="s">
        <v>1304</v>
      </c>
      <c r="B170" s="519" t="s">
        <v>688</v>
      </c>
      <c r="C170" s="519"/>
      <c r="D170" s="519"/>
      <c r="E170" s="520"/>
      <c r="F170" s="239">
        <f>F163</f>
        <v>1</v>
      </c>
      <c r="G170" s="191">
        <v>3.59</v>
      </c>
      <c r="H170" s="216">
        <f t="shared" si="12"/>
        <v>3.59</v>
      </c>
      <c r="I170" s="181"/>
      <c r="J170" s="242"/>
      <c r="K170" s="181"/>
      <c r="L170" s="181"/>
      <c r="M170" s="181"/>
      <c r="N170" s="181"/>
      <c r="O170" s="181"/>
      <c r="P170" s="181"/>
    </row>
    <row r="171" spans="1:16" ht="15">
      <c r="A171" s="232" t="s">
        <v>1305</v>
      </c>
      <c r="B171" s="519" t="s">
        <v>689</v>
      </c>
      <c r="C171" s="519"/>
      <c r="D171" s="519"/>
      <c r="E171" s="520"/>
      <c r="F171" s="239">
        <f>F166</f>
        <v>3</v>
      </c>
      <c r="G171" s="191">
        <v>2.72</v>
      </c>
      <c r="H171" s="216">
        <f t="shared" si="12"/>
        <v>8.16</v>
      </c>
      <c r="I171" s="181"/>
      <c r="J171" s="242"/>
      <c r="K171" s="181"/>
      <c r="L171" s="181"/>
      <c r="M171" s="181"/>
      <c r="N171" s="181"/>
      <c r="O171" s="181"/>
      <c r="P171" s="181"/>
    </row>
    <row r="172" spans="1:16" ht="15">
      <c r="A172" s="232" t="s">
        <v>1306</v>
      </c>
      <c r="B172" s="519" t="s">
        <v>690</v>
      </c>
      <c r="C172" s="519"/>
      <c r="D172" s="519"/>
      <c r="E172" s="520"/>
      <c r="F172" s="239">
        <f>F168</f>
        <v>3</v>
      </c>
      <c r="G172" s="191">
        <v>4.11</v>
      </c>
      <c r="H172" s="216">
        <f t="shared" si="12"/>
        <v>12.330000000000002</v>
      </c>
      <c r="I172" s="181"/>
      <c r="J172" s="242"/>
      <c r="K172" s="181"/>
      <c r="L172" s="181"/>
      <c r="M172" s="181"/>
      <c r="N172" s="181"/>
      <c r="O172" s="181"/>
      <c r="P172" s="181"/>
    </row>
    <row r="173" spans="1:16" ht="15">
      <c r="A173" s="232" t="s">
        <v>1307</v>
      </c>
      <c r="B173" s="519" t="s">
        <v>691</v>
      </c>
      <c r="C173" s="519"/>
      <c r="D173" s="519"/>
      <c r="E173" s="520"/>
      <c r="F173" s="239">
        <f>F168</f>
        <v>3</v>
      </c>
      <c r="G173" s="191">
        <v>11.85</v>
      </c>
      <c r="H173" s="216">
        <f t="shared" si="12"/>
        <v>35.55</v>
      </c>
      <c r="I173" s="181"/>
      <c r="J173" s="242"/>
      <c r="K173" s="181"/>
      <c r="L173" s="181"/>
      <c r="M173" s="181"/>
      <c r="N173" s="181"/>
      <c r="O173" s="181"/>
      <c r="P173" s="181"/>
    </row>
    <row r="174" spans="1:16" ht="15">
      <c r="A174" s="232" t="s">
        <v>1308</v>
      </c>
      <c r="B174" s="519" t="s">
        <v>692</v>
      </c>
      <c r="C174" s="519"/>
      <c r="D174" s="519"/>
      <c r="E174" s="520"/>
      <c r="F174" s="239">
        <f>F170</f>
        <v>1</v>
      </c>
      <c r="G174" s="191">
        <v>4.24</v>
      </c>
      <c r="H174" s="216">
        <f t="shared" si="12"/>
        <v>4.24</v>
      </c>
      <c r="I174" s="181"/>
      <c r="J174" s="242"/>
      <c r="K174" s="181"/>
      <c r="L174" s="181"/>
      <c r="M174" s="181"/>
      <c r="N174" s="181"/>
      <c r="O174" s="181"/>
      <c r="P174" s="181"/>
    </row>
    <row r="175" spans="1:16" ht="15">
      <c r="A175" s="232" t="s">
        <v>1309</v>
      </c>
      <c r="B175" s="519" t="s">
        <v>693</v>
      </c>
      <c r="C175" s="519"/>
      <c r="D175" s="519"/>
      <c r="E175" s="520"/>
      <c r="F175" s="239">
        <f>F172</f>
        <v>3</v>
      </c>
      <c r="G175" s="191">
        <v>20</v>
      </c>
      <c r="H175" s="216">
        <f t="shared" si="12"/>
        <v>60</v>
      </c>
      <c r="I175" s="181"/>
      <c r="J175" s="242"/>
      <c r="K175" s="181"/>
      <c r="L175" s="181"/>
      <c r="M175" s="181"/>
      <c r="N175" s="181"/>
      <c r="O175" s="181"/>
      <c r="P175" s="181"/>
    </row>
    <row r="176" spans="1:16" ht="15">
      <c r="A176" s="232" t="s">
        <v>1310</v>
      </c>
      <c r="B176" s="519" t="s">
        <v>694</v>
      </c>
      <c r="C176" s="519"/>
      <c r="D176" s="519"/>
      <c r="E176" s="520"/>
      <c r="F176" s="239">
        <f>F170</f>
        <v>1</v>
      </c>
      <c r="G176" s="191">
        <v>6.35</v>
      </c>
      <c r="H176" s="216">
        <f t="shared" si="12"/>
        <v>6.35</v>
      </c>
      <c r="I176" s="181"/>
      <c r="J176" s="242"/>
      <c r="K176" s="181"/>
      <c r="L176" s="181"/>
      <c r="M176" s="181"/>
      <c r="N176" s="181"/>
      <c r="O176" s="181"/>
      <c r="P176" s="181"/>
    </row>
    <row r="177" spans="1:16" ht="15">
      <c r="A177" s="232" t="s">
        <v>1311</v>
      </c>
      <c r="B177" s="519" t="s">
        <v>695</v>
      </c>
      <c r="C177" s="519"/>
      <c r="D177" s="519"/>
      <c r="E177" s="520"/>
      <c r="F177" s="239">
        <f>F175</f>
        <v>3</v>
      </c>
      <c r="G177" s="191">
        <v>1.78</v>
      </c>
      <c r="H177" s="216">
        <f t="shared" si="12"/>
        <v>5.34</v>
      </c>
      <c r="I177" s="181"/>
      <c r="J177" s="242"/>
      <c r="K177" s="181"/>
      <c r="L177" s="181"/>
      <c r="M177" s="181"/>
      <c r="N177" s="181"/>
      <c r="O177" s="181"/>
      <c r="P177" s="181"/>
    </row>
    <row r="178" spans="1:16" ht="15">
      <c r="A178" s="232" t="s">
        <v>1312</v>
      </c>
      <c r="B178" s="519" t="s">
        <v>696</v>
      </c>
      <c r="C178" s="519"/>
      <c r="D178" s="519"/>
      <c r="E178" s="520"/>
      <c r="F178" s="239">
        <f>F164</f>
        <v>7</v>
      </c>
      <c r="G178" s="191">
        <v>1.25</v>
      </c>
      <c r="H178" s="216">
        <f t="shared" si="12"/>
        <v>8.75</v>
      </c>
      <c r="I178" s="181"/>
      <c r="J178" s="242"/>
      <c r="K178" s="181"/>
      <c r="L178" s="181"/>
      <c r="M178" s="181"/>
      <c r="N178" s="181"/>
      <c r="O178" s="181"/>
      <c r="P178" s="181"/>
    </row>
    <row r="179" spans="1:16" ht="15">
      <c r="A179" s="232" t="s">
        <v>1313</v>
      </c>
      <c r="B179" s="519" t="s">
        <v>697</v>
      </c>
      <c r="C179" s="519"/>
      <c r="D179" s="519"/>
      <c r="E179" s="520"/>
      <c r="F179" s="239">
        <f>F177</f>
        <v>3</v>
      </c>
      <c r="G179" s="191">
        <v>1.25</v>
      </c>
      <c r="H179" s="216">
        <f t="shared" si="12"/>
        <v>3.75</v>
      </c>
      <c r="I179" s="181"/>
      <c r="J179" s="242"/>
      <c r="K179" s="181"/>
      <c r="L179" s="181"/>
      <c r="M179" s="181"/>
      <c r="N179" s="181"/>
      <c r="O179" s="181"/>
      <c r="P179" s="181"/>
    </row>
    <row r="180" spans="1:16" ht="15">
      <c r="A180" s="232" t="s">
        <v>1314</v>
      </c>
      <c r="B180" s="519" t="s">
        <v>698</v>
      </c>
      <c r="C180" s="519"/>
      <c r="D180" s="519"/>
      <c r="E180" s="520"/>
      <c r="F180" s="239">
        <f>F177</f>
        <v>3</v>
      </c>
      <c r="G180" s="191">
        <v>75</v>
      </c>
      <c r="H180" s="216">
        <f t="shared" si="12"/>
        <v>225</v>
      </c>
      <c r="I180" s="181"/>
      <c r="J180" s="242"/>
      <c r="K180" s="181"/>
      <c r="L180" s="181"/>
      <c r="M180" s="181"/>
      <c r="N180" s="181"/>
      <c r="O180" s="181"/>
      <c r="P180" s="181"/>
    </row>
    <row r="181" spans="1:16" ht="15">
      <c r="A181" s="232" t="s">
        <v>1315</v>
      </c>
      <c r="B181" s="519" t="s">
        <v>699</v>
      </c>
      <c r="C181" s="519"/>
      <c r="D181" s="519"/>
      <c r="E181" s="520"/>
      <c r="F181" s="239">
        <f aca="true" t="shared" si="13" ref="F181:F187">F180</f>
        <v>3</v>
      </c>
      <c r="G181" s="191">
        <v>1.61</v>
      </c>
      <c r="H181" s="216">
        <f t="shared" si="12"/>
        <v>4.83</v>
      </c>
      <c r="I181" s="181"/>
      <c r="J181" s="242"/>
      <c r="K181" s="181"/>
      <c r="L181" s="181"/>
      <c r="M181" s="181"/>
      <c r="N181" s="181"/>
      <c r="O181" s="181"/>
      <c r="P181" s="181"/>
    </row>
    <row r="182" spans="1:16" ht="15">
      <c r="A182" s="232" t="s">
        <v>1316</v>
      </c>
      <c r="B182" s="519" t="s">
        <v>700</v>
      </c>
      <c r="C182" s="519"/>
      <c r="D182" s="519"/>
      <c r="E182" s="520"/>
      <c r="F182" s="239">
        <f t="shared" si="13"/>
        <v>3</v>
      </c>
      <c r="G182" s="191">
        <v>1.89</v>
      </c>
      <c r="H182" s="216">
        <f t="shared" si="12"/>
        <v>5.67</v>
      </c>
      <c r="I182" s="181"/>
      <c r="J182" s="242"/>
      <c r="K182" s="181"/>
      <c r="L182" s="181"/>
      <c r="M182" s="181"/>
      <c r="N182" s="181"/>
      <c r="O182" s="181"/>
      <c r="P182" s="181"/>
    </row>
    <row r="183" spans="1:16" ht="15">
      <c r="A183" s="232" t="s">
        <v>1317</v>
      </c>
      <c r="B183" s="519" t="s">
        <v>701</v>
      </c>
      <c r="C183" s="519"/>
      <c r="D183" s="519"/>
      <c r="E183" s="520"/>
      <c r="F183" s="239">
        <f t="shared" si="13"/>
        <v>3</v>
      </c>
      <c r="G183" s="191">
        <v>0.58</v>
      </c>
      <c r="H183" s="216">
        <f t="shared" si="12"/>
        <v>1.7399999999999998</v>
      </c>
      <c r="I183" s="181"/>
      <c r="J183" s="242"/>
      <c r="K183" s="181"/>
      <c r="L183" s="181"/>
      <c r="M183" s="181"/>
      <c r="N183" s="181"/>
      <c r="O183" s="181"/>
      <c r="P183" s="181"/>
    </row>
    <row r="184" spans="1:16" ht="15">
      <c r="A184" s="232" t="s">
        <v>1318</v>
      </c>
      <c r="B184" s="519" t="s">
        <v>702</v>
      </c>
      <c r="C184" s="519"/>
      <c r="D184" s="519"/>
      <c r="E184" s="520"/>
      <c r="F184" s="239">
        <f t="shared" si="13"/>
        <v>3</v>
      </c>
      <c r="G184" s="191">
        <v>0.54</v>
      </c>
      <c r="H184" s="216">
        <f t="shared" si="12"/>
        <v>1.62</v>
      </c>
      <c r="I184" s="181"/>
      <c r="J184" s="242"/>
      <c r="K184" s="181"/>
      <c r="L184" s="181"/>
      <c r="M184" s="181"/>
      <c r="N184" s="181"/>
      <c r="O184" s="181"/>
      <c r="P184" s="181"/>
    </row>
    <row r="185" spans="1:16" ht="15">
      <c r="A185" s="232" t="s">
        <v>1319</v>
      </c>
      <c r="B185" s="519" t="s">
        <v>703</v>
      </c>
      <c r="C185" s="519"/>
      <c r="D185" s="519"/>
      <c r="E185" s="520"/>
      <c r="F185" s="239">
        <f t="shared" si="13"/>
        <v>3</v>
      </c>
      <c r="G185" s="191">
        <v>23.33</v>
      </c>
      <c r="H185" s="216">
        <f t="shared" si="12"/>
        <v>69.99</v>
      </c>
      <c r="I185" s="181"/>
      <c r="J185" s="242"/>
      <c r="K185" s="181"/>
      <c r="L185" s="181"/>
      <c r="M185" s="181"/>
      <c r="N185" s="181"/>
      <c r="O185" s="181"/>
      <c r="P185" s="181"/>
    </row>
    <row r="186" spans="1:16" ht="15">
      <c r="A186" s="232" t="s">
        <v>1320</v>
      </c>
      <c r="B186" s="519" t="s">
        <v>704</v>
      </c>
      <c r="C186" s="519"/>
      <c r="D186" s="519"/>
      <c r="E186" s="520"/>
      <c r="F186" s="239">
        <f t="shared" si="13"/>
        <v>3</v>
      </c>
      <c r="G186" s="191">
        <v>13.58</v>
      </c>
      <c r="H186" s="216">
        <f t="shared" si="12"/>
        <v>40.74</v>
      </c>
      <c r="I186" s="243"/>
      <c r="J186" s="244"/>
      <c r="K186" s="243"/>
      <c r="L186" s="181"/>
      <c r="M186" s="181"/>
      <c r="N186" s="181"/>
      <c r="O186" s="181"/>
      <c r="P186" s="181"/>
    </row>
    <row r="187" spans="1:16" ht="15">
      <c r="A187" s="232" t="s">
        <v>1321</v>
      </c>
      <c r="B187" s="519" t="s">
        <v>705</v>
      </c>
      <c r="C187" s="519"/>
      <c r="D187" s="519"/>
      <c r="E187" s="520"/>
      <c r="F187" s="239">
        <f t="shared" si="13"/>
        <v>3</v>
      </c>
      <c r="G187" s="191">
        <v>13.61</v>
      </c>
      <c r="H187" s="216">
        <f t="shared" si="12"/>
        <v>40.83</v>
      </c>
      <c r="I187" s="243"/>
      <c r="J187" s="244"/>
      <c r="K187" s="243"/>
      <c r="L187" s="181"/>
      <c r="M187" s="181"/>
      <c r="N187" s="181"/>
      <c r="O187" s="181"/>
      <c r="P187" s="181"/>
    </row>
    <row r="188" spans="1:16" ht="15">
      <c r="A188" s="232" t="s">
        <v>1322</v>
      </c>
      <c r="B188" s="519" t="s">
        <v>28</v>
      </c>
      <c r="C188" s="519"/>
      <c r="D188" s="519"/>
      <c r="E188" s="520"/>
      <c r="F188" s="239">
        <f>F178</f>
        <v>7</v>
      </c>
      <c r="G188" s="191">
        <v>277.2</v>
      </c>
      <c r="H188" s="216">
        <f t="shared" si="12"/>
        <v>1940.3999999999999</v>
      </c>
      <c r="I188" s="243"/>
      <c r="J188" s="244"/>
      <c r="K188" s="243"/>
      <c r="L188" s="181"/>
      <c r="M188" s="181"/>
      <c r="N188" s="181"/>
      <c r="O188" s="181"/>
      <c r="P188" s="181"/>
    </row>
    <row r="189" spans="1:16" ht="15">
      <c r="A189" s="232" t="s">
        <v>1323</v>
      </c>
      <c r="B189" s="519" t="s">
        <v>92</v>
      </c>
      <c r="C189" s="519"/>
      <c r="D189" s="519"/>
      <c r="E189" s="520"/>
      <c r="F189" s="239">
        <f>F178</f>
        <v>7</v>
      </c>
      <c r="G189" s="191">
        <v>100</v>
      </c>
      <c r="H189" s="216">
        <f t="shared" si="12"/>
        <v>700</v>
      </c>
      <c r="I189" s="243"/>
      <c r="J189" s="244"/>
      <c r="K189" s="243"/>
      <c r="L189" s="181"/>
      <c r="M189" s="181"/>
      <c r="N189" s="181"/>
      <c r="O189" s="181"/>
      <c r="P189" s="181"/>
    </row>
    <row r="190" spans="1:16" ht="15">
      <c r="A190" s="232" t="s">
        <v>1324</v>
      </c>
      <c r="B190" s="519" t="s">
        <v>706</v>
      </c>
      <c r="C190" s="519"/>
      <c r="D190" s="519"/>
      <c r="E190" s="520"/>
      <c r="F190" s="239">
        <f>F177+F176</f>
        <v>4</v>
      </c>
      <c r="G190" s="191">
        <v>140.8</v>
      </c>
      <c r="H190" s="216">
        <f t="shared" si="12"/>
        <v>563.2</v>
      </c>
      <c r="I190" s="243"/>
      <c r="J190" s="244"/>
      <c r="K190" s="243"/>
      <c r="L190" s="181"/>
      <c r="M190" s="181"/>
      <c r="N190" s="181"/>
      <c r="O190" s="181"/>
      <c r="P190" s="181"/>
    </row>
    <row r="191" spans="1:16" ht="15">
      <c r="A191" s="232"/>
      <c r="B191" s="245"/>
      <c r="C191" s="245"/>
      <c r="D191" s="245"/>
      <c r="E191" s="245"/>
      <c r="F191" s="240"/>
      <c r="G191" s="241"/>
      <c r="H191" s="216"/>
      <c r="I191" s="243"/>
      <c r="J191" s="243"/>
      <c r="K191" s="243"/>
      <c r="L191" s="181"/>
      <c r="M191" s="181"/>
      <c r="N191" s="181"/>
      <c r="O191" s="181"/>
      <c r="P191" s="181"/>
    </row>
    <row r="192" spans="1:16" ht="15">
      <c r="A192" s="217"/>
      <c r="B192" s="493" t="s">
        <v>707</v>
      </c>
      <c r="C192" s="494"/>
      <c r="D192" s="494"/>
      <c r="E192" s="494"/>
      <c r="F192" s="494"/>
      <c r="G192" s="494"/>
      <c r="H192" s="205">
        <f>SUM(H137:H191)</f>
        <v>4403.03</v>
      </c>
      <c r="I192" s="243"/>
      <c r="J192" s="205"/>
      <c r="K192" s="243"/>
      <c r="L192" s="181"/>
      <c r="M192" s="181"/>
      <c r="N192" s="181"/>
      <c r="O192" s="181"/>
      <c r="P192" s="181"/>
    </row>
    <row r="193" spans="1:16" ht="15">
      <c r="A193" s="228"/>
      <c r="B193" s="199"/>
      <c r="C193" s="199"/>
      <c r="D193" s="199"/>
      <c r="E193" s="199"/>
      <c r="F193" s="200"/>
      <c r="G193" s="199"/>
      <c r="H193" s="201"/>
      <c r="I193" s="243"/>
      <c r="J193" s="243"/>
      <c r="K193" s="243"/>
      <c r="L193" s="181"/>
      <c r="M193" s="181"/>
      <c r="N193" s="181"/>
      <c r="O193" s="181"/>
      <c r="P193" s="181"/>
    </row>
    <row r="194" spans="1:16" ht="23.25" customHeight="1">
      <c r="A194" s="228"/>
      <c r="B194" s="498" t="s">
        <v>708</v>
      </c>
      <c r="C194" s="499"/>
      <c r="D194" s="499"/>
      <c r="E194" s="499"/>
      <c r="F194" s="499"/>
      <c r="G194" s="202" t="s">
        <v>24</v>
      </c>
      <c r="H194" s="203" t="s">
        <v>648</v>
      </c>
      <c r="I194" s="243"/>
      <c r="J194" s="243"/>
      <c r="K194" s="243"/>
      <c r="L194" s="181"/>
      <c r="M194" s="181"/>
      <c r="N194" s="181"/>
      <c r="O194" s="181"/>
      <c r="P194" s="181"/>
    </row>
    <row r="195" spans="1:16" ht="15">
      <c r="A195" s="228"/>
      <c r="B195" s="511" t="s">
        <v>709</v>
      </c>
      <c r="C195" s="512"/>
      <c r="D195" s="512"/>
      <c r="E195" s="512"/>
      <c r="F195" s="512"/>
      <c r="G195" s="246">
        <f>'4 - BDI - Anexo D'!I26</f>
        <v>0.2870208169909161</v>
      </c>
      <c r="H195" s="247">
        <f>G195*(H54+H126+H134+H192)</f>
        <v>15935.450620111927</v>
      </c>
      <c r="I195" s="181"/>
      <c r="J195" s="181"/>
      <c r="K195" s="181"/>
      <c r="L195" s="181"/>
      <c r="M195" s="181"/>
      <c r="N195" s="181"/>
      <c r="O195" s="181"/>
      <c r="P195" s="181"/>
    </row>
    <row r="196" spans="1:16" ht="15">
      <c r="A196" s="228"/>
      <c r="B196" s="511" t="s">
        <v>1331</v>
      </c>
      <c r="C196" s="512"/>
      <c r="D196" s="512"/>
      <c r="E196" s="512"/>
      <c r="F196" s="512"/>
      <c r="G196" s="246"/>
      <c r="H196" s="247"/>
      <c r="I196" s="181"/>
      <c r="J196" s="181"/>
      <c r="K196" s="181"/>
      <c r="L196" s="181"/>
      <c r="M196" s="181"/>
      <c r="N196" s="181"/>
      <c r="O196" s="181"/>
      <c r="P196" s="181"/>
    </row>
    <row r="197" spans="1:16" ht="15">
      <c r="A197" s="228"/>
      <c r="B197" s="199"/>
      <c r="C197" s="199"/>
      <c r="D197" s="199"/>
      <c r="E197" s="199"/>
      <c r="F197" s="200"/>
      <c r="G197" s="199"/>
      <c r="H197" s="201"/>
      <c r="I197" s="181"/>
      <c r="J197" s="181"/>
      <c r="K197" s="181"/>
      <c r="L197" s="181"/>
      <c r="M197" s="181"/>
      <c r="N197" s="181"/>
      <c r="O197" s="181"/>
      <c r="P197" s="181"/>
    </row>
    <row r="198" spans="1:16" ht="15">
      <c r="A198" s="228"/>
      <c r="B198" s="493" t="s">
        <v>710</v>
      </c>
      <c r="C198" s="494"/>
      <c r="D198" s="494"/>
      <c r="E198" s="494"/>
      <c r="F198" s="494"/>
      <c r="G198" s="494"/>
      <c r="H198" s="205">
        <f>H195</f>
        <v>15935.450620111927</v>
      </c>
      <c r="I198" s="181"/>
      <c r="J198" s="181"/>
      <c r="K198" s="181"/>
      <c r="L198" s="181"/>
      <c r="M198" s="181"/>
      <c r="N198" s="181"/>
      <c r="O198" s="181"/>
      <c r="P198" s="181"/>
    </row>
    <row r="199" spans="1:16" ht="15">
      <c r="A199" s="228"/>
      <c r="B199" s="199"/>
      <c r="C199" s="199"/>
      <c r="D199" s="199"/>
      <c r="E199" s="199"/>
      <c r="F199" s="200"/>
      <c r="G199" s="199"/>
      <c r="H199" s="201"/>
      <c r="I199" s="181"/>
      <c r="J199" s="181"/>
      <c r="K199" s="181"/>
      <c r="L199" s="181"/>
      <c r="M199" s="181"/>
      <c r="N199" s="181"/>
      <c r="O199" s="181"/>
      <c r="P199" s="181"/>
    </row>
    <row r="200" spans="1:16" ht="15">
      <c r="A200" s="228"/>
      <c r="B200" s="199"/>
      <c r="C200" s="199"/>
      <c r="D200" s="199"/>
      <c r="E200" s="507" t="s">
        <v>711</v>
      </c>
      <c r="F200" s="507"/>
      <c r="G200" s="507"/>
      <c r="H200" s="205">
        <f>H198+H192+H134+H126+H54</f>
        <v>71455.6417587786</v>
      </c>
      <c r="I200" s="181"/>
      <c r="J200" s="181"/>
      <c r="K200" s="181"/>
      <c r="L200" s="181"/>
      <c r="M200" s="181"/>
      <c r="N200" s="181"/>
      <c r="O200" s="181"/>
      <c r="P200" s="181"/>
    </row>
    <row r="201" spans="1:16" ht="15">
      <c r="A201" s="228"/>
      <c r="B201" s="199"/>
      <c r="C201" s="199"/>
      <c r="D201" s="199"/>
      <c r="E201" s="199"/>
      <c r="F201" s="200"/>
      <c r="G201" s="199"/>
      <c r="H201" s="201"/>
      <c r="I201" s="181"/>
      <c r="J201" s="181"/>
      <c r="K201" s="181"/>
      <c r="L201" s="181"/>
      <c r="M201" s="181"/>
      <c r="N201" s="181"/>
      <c r="O201" s="181"/>
      <c r="P201" s="181"/>
    </row>
    <row r="202" spans="1:16" ht="15">
      <c r="A202" s="228"/>
      <c r="B202" s="508" t="s">
        <v>712</v>
      </c>
      <c r="C202" s="509"/>
      <c r="D202" s="509"/>
      <c r="E202" s="509" t="s">
        <v>713</v>
      </c>
      <c r="F202" s="509"/>
      <c r="G202" s="510">
        <f>H200*12</f>
        <v>857467.7011053432</v>
      </c>
      <c r="H202" s="510"/>
      <c r="I202" s="181"/>
      <c r="J202" s="181"/>
      <c r="K202" s="181"/>
      <c r="L202" s="181"/>
      <c r="M202" s="181"/>
      <c r="N202" s="181"/>
      <c r="O202" s="181"/>
      <c r="P202" s="181"/>
    </row>
    <row r="203" spans="1:16" ht="15">
      <c r="A203" s="228"/>
      <c r="B203" s="511" t="s">
        <v>714</v>
      </c>
      <c r="C203" s="512"/>
      <c r="D203" s="512"/>
      <c r="E203" s="512"/>
      <c r="F203" s="512"/>
      <c r="G203" s="199"/>
      <c r="H203" s="201"/>
      <c r="I203" s="181"/>
      <c r="J203" s="181"/>
      <c r="K203" s="181"/>
      <c r="L203" s="181"/>
      <c r="M203" s="181"/>
      <c r="N203" s="181"/>
      <c r="O203" s="181"/>
      <c r="P203" s="181"/>
    </row>
    <row r="204" spans="1:16" ht="24.75" customHeight="1">
      <c r="A204" s="228"/>
      <c r="B204" s="513" t="s">
        <v>715</v>
      </c>
      <c r="C204" s="514"/>
      <c r="D204" s="514"/>
      <c r="E204" s="514"/>
      <c r="F204" s="514"/>
      <c r="G204" s="248"/>
      <c r="H204" s="203" t="s">
        <v>587</v>
      </c>
      <c r="I204" s="181"/>
      <c r="J204" s="181"/>
      <c r="K204" s="181"/>
      <c r="L204" s="181"/>
      <c r="M204" s="181"/>
      <c r="N204" s="181"/>
      <c r="O204" s="181"/>
      <c r="P204" s="181"/>
    </row>
    <row r="205" spans="1:16" ht="15">
      <c r="A205" s="228"/>
      <c r="B205" s="515" t="s">
        <v>773</v>
      </c>
      <c r="C205" s="516"/>
      <c r="D205" s="516"/>
      <c r="E205" s="516"/>
      <c r="F205" s="516"/>
      <c r="G205" s="248"/>
      <c r="H205" s="241">
        <f>H54</f>
        <v>37356.76276533333</v>
      </c>
      <c r="I205" s="181"/>
      <c r="J205" s="181"/>
      <c r="K205" s="181"/>
      <c r="L205" s="181"/>
      <c r="M205" s="181"/>
      <c r="N205" s="181"/>
      <c r="O205" s="181"/>
      <c r="P205" s="181"/>
    </row>
    <row r="206" spans="1:16" ht="15">
      <c r="A206" s="228"/>
      <c r="B206" s="249" t="s">
        <v>772</v>
      </c>
      <c r="C206" s="249"/>
      <c r="D206" s="249"/>
      <c r="E206" s="249"/>
      <c r="F206" s="250"/>
      <c r="G206" s="248"/>
      <c r="H206" s="241">
        <f>H126</f>
        <v>13635.398373333339</v>
      </c>
      <c r="I206" s="181"/>
      <c r="J206" s="181"/>
      <c r="K206" s="181"/>
      <c r="L206" s="181"/>
      <c r="M206" s="181"/>
      <c r="N206" s="181"/>
      <c r="O206" s="181"/>
      <c r="P206" s="181"/>
    </row>
    <row r="207" spans="1:16" ht="15">
      <c r="A207" s="228"/>
      <c r="B207" s="249" t="s">
        <v>653</v>
      </c>
      <c r="C207" s="249"/>
      <c r="D207" s="249"/>
      <c r="E207" s="249"/>
      <c r="F207" s="250"/>
      <c r="G207" s="248"/>
      <c r="H207" s="241">
        <f>H134</f>
        <v>125</v>
      </c>
      <c r="I207" s="181"/>
      <c r="J207" s="181"/>
      <c r="K207" s="181"/>
      <c r="L207" s="181"/>
      <c r="M207" s="181"/>
      <c r="N207" s="181"/>
      <c r="O207" s="181"/>
      <c r="P207" s="181"/>
    </row>
    <row r="208" spans="1:16" ht="15">
      <c r="A208" s="228"/>
      <c r="B208" s="249" t="s">
        <v>707</v>
      </c>
      <c r="C208" s="249"/>
      <c r="D208" s="249"/>
      <c r="E208" s="249"/>
      <c r="F208" s="250"/>
      <c r="G208" s="248"/>
      <c r="H208" s="241">
        <f>H192</f>
        <v>4403.03</v>
      </c>
      <c r="I208" s="181"/>
      <c r="J208" s="181"/>
      <c r="K208" s="181"/>
      <c r="L208" s="181"/>
      <c r="M208" s="181"/>
      <c r="N208" s="181"/>
      <c r="O208" s="181"/>
      <c r="P208" s="181"/>
    </row>
    <row r="209" spans="1:16" ht="15">
      <c r="A209" s="228"/>
      <c r="B209" s="249" t="s">
        <v>710</v>
      </c>
      <c r="C209" s="249"/>
      <c r="D209" s="249"/>
      <c r="E209" s="249"/>
      <c r="F209" s="250"/>
      <c r="G209" s="248"/>
      <c r="H209" s="241">
        <f>H198</f>
        <v>15935.450620111927</v>
      </c>
      <c r="I209" s="181"/>
      <c r="J209" s="181"/>
      <c r="K209" s="181"/>
      <c r="L209" s="181"/>
      <c r="M209" s="181"/>
      <c r="N209" s="181"/>
      <c r="O209" s="181"/>
      <c r="P209" s="181"/>
    </row>
    <row r="210" spans="1:16" ht="32.25" customHeight="1">
      <c r="A210" s="228"/>
      <c r="B210" s="502" t="s">
        <v>716</v>
      </c>
      <c r="C210" s="503"/>
      <c r="D210" s="503"/>
      <c r="E210" s="503" t="s">
        <v>713</v>
      </c>
      <c r="F210" s="503"/>
      <c r="G210" s="504">
        <f>SUM(H205:H209)</f>
        <v>71455.6417587786</v>
      </c>
      <c r="H210" s="504"/>
      <c r="I210" s="181"/>
      <c r="J210" s="181"/>
      <c r="K210" s="181"/>
      <c r="L210" s="181"/>
      <c r="M210" s="181"/>
      <c r="N210" s="181"/>
      <c r="O210" s="181"/>
      <c r="P210" s="181"/>
    </row>
    <row r="211" spans="1:16" ht="33" customHeight="1">
      <c r="A211" s="228"/>
      <c r="B211" s="505" t="s">
        <v>717</v>
      </c>
      <c r="C211" s="506"/>
      <c r="D211" s="503"/>
      <c r="E211" s="503" t="s">
        <v>713</v>
      </c>
      <c r="F211" s="503"/>
      <c r="G211" s="504">
        <f>SUM(H205:H208)</f>
        <v>55520.19113866667</v>
      </c>
      <c r="H211" s="504"/>
      <c r="I211" s="181"/>
      <c r="J211" s="181"/>
      <c r="K211" s="181"/>
      <c r="L211" s="181"/>
      <c r="M211" s="181"/>
      <c r="N211" s="181"/>
      <c r="O211" s="181"/>
      <c r="P211" s="181"/>
    </row>
    <row r="212" spans="1:16" ht="23.25">
      <c r="A212" s="228"/>
      <c r="B212" s="251" t="s">
        <v>718</v>
      </c>
      <c r="C212" s="252">
        <v>12</v>
      </c>
      <c r="D212" s="199"/>
      <c r="E212" s="507" t="s">
        <v>719</v>
      </c>
      <c r="F212" s="507"/>
      <c r="G212" s="507"/>
      <c r="H212" s="253">
        <f>'Orçamento Básico - Anexo A'!H1</f>
        <v>4000</v>
      </c>
      <c r="I212" s="181"/>
      <c r="J212" s="181"/>
      <c r="K212" s="181"/>
      <c r="L212" s="181"/>
      <c r="M212" s="181"/>
      <c r="N212" s="181"/>
      <c r="O212" s="181"/>
      <c r="P212" s="181"/>
    </row>
    <row r="213" spans="1:16" ht="15">
      <c r="A213" s="228"/>
      <c r="B213" s="254" t="s">
        <v>720</v>
      </c>
      <c r="C213" s="252">
        <v>12</v>
      </c>
      <c r="D213" s="199"/>
      <c r="E213" s="199"/>
      <c r="F213" s="200"/>
      <c r="G213" s="199"/>
      <c r="H213" s="201"/>
      <c r="I213" s="181"/>
      <c r="J213" s="181"/>
      <c r="K213" s="181"/>
      <c r="L213" s="181"/>
      <c r="M213" s="181"/>
      <c r="N213" s="181"/>
      <c r="O213" s="181"/>
      <c r="P213" s="181"/>
    </row>
    <row r="214" spans="1:16" ht="15">
      <c r="A214" s="218"/>
      <c r="B214" s="490" t="s">
        <v>721</v>
      </c>
      <c r="C214" s="491"/>
      <c r="D214" s="491"/>
      <c r="E214" s="491"/>
      <c r="F214" s="491"/>
      <c r="G214" s="492"/>
      <c r="H214" s="255">
        <f>G211/H212</f>
        <v>13.880047784666667</v>
      </c>
      <c r="I214" s="181"/>
      <c r="J214" s="181"/>
      <c r="K214" s="181"/>
      <c r="L214" s="181"/>
      <c r="M214" s="181"/>
      <c r="N214" s="181"/>
      <c r="O214" s="181"/>
      <c r="P214" s="181"/>
    </row>
    <row r="215" spans="1:16" ht="15">
      <c r="A215" s="256"/>
      <c r="I215" s="181"/>
      <c r="J215" s="181"/>
      <c r="K215" s="181"/>
      <c r="L215" s="181"/>
      <c r="M215" s="181"/>
      <c r="N215" s="181"/>
      <c r="O215" s="181"/>
      <c r="P215" s="181"/>
    </row>
    <row r="216" spans="1:16" ht="15">
      <c r="A216" s="256"/>
      <c r="F216" s="257"/>
      <c r="I216" s="181"/>
      <c r="J216" s="181"/>
      <c r="K216" s="181"/>
      <c r="L216" s="181"/>
      <c r="M216" s="181"/>
      <c r="N216" s="181"/>
      <c r="O216" s="181"/>
      <c r="P216" s="181"/>
    </row>
    <row r="217" spans="1:16" ht="15">
      <c r="A217" s="256"/>
      <c r="F217" s="257"/>
      <c r="H217" s="258"/>
      <c r="I217" s="181"/>
      <c r="J217" s="181"/>
      <c r="K217" s="181"/>
      <c r="L217" s="181"/>
      <c r="M217" s="181"/>
      <c r="N217" s="181"/>
      <c r="O217" s="181"/>
      <c r="P217" s="181"/>
    </row>
    <row r="218" spans="1:16" ht="15">
      <c r="A218" s="256"/>
      <c r="I218" s="181"/>
      <c r="J218" s="181"/>
      <c r="K218" s="181"/>
      <c r="L218" s="181"/>
      <c r="M218" s="181"/>
      <c r="N218" s="181"/>
      <c r="O218" s="181"/>
      <c r="P218" s="181"/>
    </row>
    <row r="219" spans="1:16" ht="15">
      <c r="A219" s="256"/>
      <c r="I219" s="181"/>
      <c r="J219" s="181"/>
      <c r="K219" s="181"/>
      <c r="L219" s="181"/>
      <c r="M219" s="181"/>
      <c r="N219" s="181"/>
      <c r="O219" s="181"/>
      <c r="P219" s="181"/>
    </row>
    <row r="220" spans="1:16" ht="15">
      <c r="A220" s="256"/>
      <c r="H220" s="259"/>
      <c r="I220" s="181"/>
      <c r="J220" s="181"/>
      <c r="K220" s="181"/>
      <c r="L220" s="181"/>
      <c r="M220" s="181"/>
      <c r="N220" s="181"/>
      <c r="O220" s="181"/>
      <c r="P220" s="181"/>
    </row>
    <row r="221" spans="1:16" ht="15">
      <c r="A221" s="256"/>
      <c r="H221" s="260"/>
      <c r="I221" s="181"/>
      <c r="J221" s="181"/>
      <c r="K221" s="181"/>
      <c r="L221" s="181"/>
      <c r="M221" s="181"/>
      <c r="N221" s="181"/>
      <c r="O221" s="181"/>
      <c r="P221" s="181"/>
    </row>
    <row r="222" spans="1:16" ht="15">
      <c r="A222" s="256"/>
      <c r="H222" s="261"/>
      <c r="I222" s="181"/>
      <c r="J222" s="181"/>
      <c r="K222" s="181"/>
      <c r="L222" s="181"/>
      <c r="M222" s="181"/>
      <c r="N222" s="181"/>
      <c r="O222" s="181"/>
      <c r="P222" s="181"/>
    </row>
    <row r="223" spans="1:16" ht="15">
      <c r="A223" s="256"/>
      <c r="I223" s="181"/>
      <c r="J223" s="181"/>
      <c r="K223" s="181"/>
      <c r="L223" s="181"/>
      <c r="M223" s="181"/>
      <c r="N223" s="181"/>
      <c r="O223" s="181"/>
      <c r="P223" s="181"/>
    </row>
    <row r="224" spans="1:16" ht="15">
      <c r="A224" s="256"/>
      <c r="I224" s="181"/>
      <c r="J224" s="181"/>
      <c r="K224" s="181"/>
      <c r="L224" s="181"/>
      <c r="M224" s="181"/>
      <c r="N224" s="181"/>
      <c r="O224" s="181"/>
      <c r="P224" s="181"/>
    </row>
    <row r="225" spans="1:16" ht="15">
      <c r="A225" s="256"/>
      <c r="I225" s="181"/>
      <c r="J225" s="181"/>
      <c r="K225" s="181"/>
      <c r="L225" s="181"/>
      <c r="M225" s="181"/>
      <c r="N225" s="181"/>
      <c r="O225" s="181"/>
      <c r="P225" s="181"/>
    </row>
    <row r="226" spans="1:16" ht="15">
      <c r="A226" s="256"/>
      <c r="I226" s="181"/>
      <c r="J226" s="181"/>
      <c r="K226" s="181"/>
      <c r="L226" s="181"/>
      <c r="M226" s="181"/>
      <c r="N226" s="181"/>
      <c r="O226" s="181"/>
      <c r="P226" s="181"/>
    </row>
    <row r="227" spans="1:16" ht="15">
      <c r="A227" s="256"/>
      <c r="I227" s="181"/>
      <c r="J227" s="181"/>
      <c r="K227" s="181"/>
      <c r="L227" s="181"/>
      <c r="M227" s="181"/>
      <c r="N227" s="181"/>
      <c r="O227" s="181"/>
      <c r="P227" s="181"/>
    </row>
    <row r="228" ht="15">
      <c r="A228" s="256"/>
    </row>
    <row r="229" ht="15">
      <c r="A229" s="256"/>
    </row>
    <row r="230" ht="15">
      <c r="A230" s="256"/>
    </row>
    <row r="231" ht="15">
      <c r="A231" s="256"/>
    </row>
    <row r="232" ht="15">
      <c r="A232" s="256"/>
    </row>
    <row r="233" ht="15">
      <c r="A233" s="256"/>
    </row>
    <row r="234" ht="15">
      <c r="A234" s="256"/>
    </row>
    <row r="235" ht="15">
      <c r="A235" s="256"/>
    </row>
    <row r="236" ht="15">
      <c r="A236" s="256"/>
    </row>
    <row r="237" ht="15">
      <c r="A237" s="256"/>
    </row>
  </sheetData>
  <sheetProtection selectLockedCells="1" selectUnlockedCells="1"/>
  <protectedRanges>
    <protectedRange sqref="F104:F109" name="Intervalo3_2_1_1_1"/>
  </protectedRanges>
  <mergeCells count="150">
    <mergeCell ref="B54:G54"/>
    <mergeCell ref="B56:H56"/>
    <mergeCell ref="B59:E59"/>
    <mergeCell ref="B1:H1"/>
    <mergeCell ref="B2:H2"/>
    <mergeCell ref="A3:A4"/>
    <mergeCell ref="B3:H3"/>
    <mergeCell ref="B9:G9"/>
    <mergeCell ref="B23:F23"/>
    <mergeCell ref="B24:E24"/>
    <mergeCell ref="B25:E25"/>
    <mergeCell ref="B26:E26"/>
    <mergeCell ref="B28:E28"/>
    <mergeCell ref="B29:G29"/>
    <mergeCell ref="B34:G34"/>
    <mergeCell ref="B36:G36"/>
    <mergeCell ref="B39:E39"/>
    <mergeCell ref="B43:G43"/>
    <mergeCell ref="B45:G45"/>
    <mergeCell ref="B48:E48"/>
    <mergeCell ref="B66:E66"/>
    <mergeCell ref="B67:E67"/>
    <mergeCell ref="B68:E68"/>
    <mergeCell ref="B69:E69"/>
    <mergeCell ref="B70:E70"/>
    <mergeCell ref="B71:E71"/>
    <mergeCell ref="B60:E60"/>
    <mergeCell ref="B61:E61"/>
    <mergeCell ref="B62:E62"/>
    <mergeCell ref="B63:E63"/>
    <mergeCell ref="B64:E64"/>
    <mergeCell ref="B65:E65"/>
    <mergeCell ref="B78:E78"/>
    <mergeCell ref="B79:E79"/>
    <mergeCell ref="B80:E80"/>
    <mergeCell ref="B81:E81"/>
    <mergeCell ref="B82:E82"/>
    <mergeCell ref="B83:E83"/>
    <mergeCell ref="B72:E72"/>
    <mergeCell ref="B73:E73"/>
    <mergeCell ref="B74:E74"/>
    <mergeCell ref="B75:E75"/>
    <mergeCell ref="B76:E76"/>
    <mergeCell ref="B77:E77"/>
    <mergeCell ref="B90:E90"/>
    <mergeCell ref="B91:E91"/>
    <mergeCell ref="B92:E92"/>
    <mergeCell ref="B93:E93"/>
    <mergeCell ref="B94:G94"/>
    <mergeCell ref="B96:E96"/>
    <mergeCell ref="B84:E84"/>
    <mergeCell ref="B85:E85"/>
    <mergeCell ref="B86:E86"/>
    <mergeCell ref="B87:E87"/>
    <mergeCell ref="B88:E88"/>
    <mergeCell ref="B89:E89"/>
    <mergeCell ref="B130:E130"/>
    <mergeCell ref="B132:G132"/>
    <mergeCell ref="B122:C122"/>
    <mergeCell ref="B124:G124"/>
    <mergeCell ref="B126:G126"/>
    <mergeCell ref="B128:H128"/>
    <mergeCell ref="B118:G118"/>
    <mergeCell ref="B121:C121"/>
    <mergeCell ref="B103:E103"/>
    <mergeCell ref="B117:G117"/>
    <mergeCell ref="B142:E142"/>
    <mergeCell ref="B143:E143"/>
    <mergeCell ref="B144:E144"/>
    <mergeCell ref="B145:E145"/>
    <mergeCell ref="B146:E146"/>
    <mergeCell ref="B147:E147"/>
    <mergeCell ref="B134:G134"/>
    <mergeCell ref="B137:E137"/>
    <mergeCell ref="B138:E138"/>
    <mergeCell ref="B139:E139"/>
    <mergeCell ref="B140:E140"/>
    <mergeCell ref="B141:E141"/>
    <mergeCell ref="B154:E154"/>
    <mergeCell ref="B155:E155"/>
    <mergeCell ref="B156:E156"/>
    <mergeCell ref="B157:E157"/>
    <mergeCell ref="B158:E158"/>
    <mergeCell ref="B159:E159"/>
    <mergeCell ref="B148:E148"/>
    <mergeCell ref="B149:E149"/>
    <mergeCell ref="B150:E150"/>
    <mergeCell ref="B151:E151"/>
    <mergeCell ref="B152:E152"/>
    <mergeCell ref="B153:E153"/>
    <mergeCell ref="B166:E166"/>
    <mergeCell ref="B167:E167"/>
    <mergeCell ref="B168:E168"/>
    <mergeCell ref="B169:E169"/>
    <mergeCell ref="B170:E170"/>
    <mergeCell ref="B171:E171"/>
    <mergeCell ref="B160:E160"/>
    <mergeCell ref="B161:E161"/>
    <mergeCell ref="B162:E162"/>
    <mergeCell ref="B163:E163"/>
    <mergeCell ref="B164:E164"/>
    <mergeCell ref="B165:E165"/>
    <mergeCell ref="B178:E178"/>
    <mergeCell ref="B179:E179"/>
    <mergeCell ref="B180:E180"/>
    <mergeCell ref="B181:E181"/>
    <mergeCell ref="B182:E182"/>
    <mergeCell ref="B183:E183"/>
    <mergeCell ref="B172:E172"/>
    <mergeCell ref="B173:E173"/>
    <mergeCell ref="B174:E174"/>
    <mergeCell ref="B175:E175"/>
    <mergeCell ref="B176:E176"/>
    <mergeCell ref="B177:E177"/>
    <mergeCell ref="B190:E190"/>
    <mergeCell ref="B192:G192"/>
    <mergeCell ref="B194:F194"/>
    <mergeCell ref="B195:F195"/>
    <mergeCell ref="B196:F196"/>
    <mergeCell ref="B198:G198"/>
    <mergeCell ref="B184:E184"/>
    <mergeCell ref="B185:E185"/>
    <mergeCell ref="B186:E186"/>
    <mergeCell ref="B187:E187"/>
    <mergeCell ref="B188:E188"/>
    <mergeCell ref="B189:E189"/>
    <mergeCell ref="B214:G214"/>
    <mergeCell ref="B15:G15"/>
    <mergeCell ref="B17:G17"/>
    <mergeCell ref="B18:H18"/>
    <mergeCell ref="B19:F19"/>
    <mergeCell ref="B20:F20"/>
    <mergeCell ref="B22:G22"/>
    <mergeCell ref="B210:F210"/>
    <mergeCell ref="G210:H210"/>
    <mergeCell ref="B211:F211"/>
    <mergeCell ref="G211:H211"/>
    <mergeCell ref="E212:G212"/>
    <mergeCell ref="E200:G200"/>
    <mergeCell ref="B202:F202"/>
    <mergeCell ref="G202:H202"/>
    <mergeCell ref="B203:F203"/>
    <mergeCell ref="B204:F204"/>
    <mergeCell ref="B205:F205"/>
    <mergeCell ref="B49:E49"/>
    <mergeCell ref="B50:E50"/>
    <mergeCell ref="B52:G52"/>
    <mergeCell ref="B40:E40"/>
    <mergeCell ref="B41:E41"/>
    <mergeCell ref="B42:E42"/>
  </mergeCells>
  <dataValidations count="2">
    <dataValidation type="decimal" allowBlank="1" showErrorMessage="1" sqref="G195:G196 F11:G14 F5:G8">
      <formula1>0</formula1>
      <formula2>1</formula2>
    </dataValidation>
    <dataValidation type="decimal" operator="greaterThan" allowBlank="1" showErrorMessage="1" sqref="F103:F116 F59:F93 G131 G39:G42 F32 G48:G50 G32:G33 F25:G28 C11:C14 H205:H209 C5:C8">
      <formula1>0</formula1>
    </dataValidation>
  </dataValidations>
  <printOptions horizontalCentered="1"/>
  <pageMargins left="0.11811023622047245" right="0.11811023622047245" top="0.3937007874015748" bottom="0.3937007874015748" header="0.5118110236220472" footer="0.5118110236220472"/>
  <pageSetup fitToHeight="4" horizontalDpi="600" verticalDpi="600" orientation="landscape" paperSize="9" scale="93" r:id="rId3"/>
  <ignoredErrors>
    <ignoredError sqref="F59:F61 F63:F66 F68 F70 F71:F90 F92:F93 G105:G109 F104:F110" unlockedFormula="1"/>
    <ignoredError sqref="F62 F67 F69 F91" formula="1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view="pageBreakPreview" zoomScale="60" workbookViewId="0" topLeftCell="A1">
      <selection activeCell="N13" sqref="N13"/>
    </sheetView>
  </sheetViews>
  <sheetFormatPr defaultColWidth="9.140625" defaultRowHeight="15"/>
  <cols>
    <col min="1" max="1" width="6.00390625" style="0" customWidth="1"/>
    <col min="2" max="2" width="25.28125" style="0" customWidth="1"/>
    <col min="3" max="3" width="10.00390625" style="0" customWidth="1"/>
    <col min="4" max="4" width="8.7109375" style="0" customWidth="1"/>
    <col min="5" max="5" width="7.7109375" style="0" customWidth="1"/>
    <col min="6" max="6" width="6.140625" style="0" customWidth="1"/>
    <col min="7" max="7" width="6.28125" style="0" customWidth="1"/>
    <col min="9" max="9" width="11.57421875" style="0" customWidth="1"/>
    <col min="10" max="10" width="6.140625" style="0" customWidth="1"/>
    <col min="11" max="11" width="7.57421875" style="0" customWidth="1"/>
    <col min="12" max="12" width="16.57421875" style="0" customWidth="1"/>
    <col min="14" max="14" width="11.8515625" style="0" customWidth="1"/>
    <col min="15" max="15" width="10.00390625" style="0" customWidth="1"/>
    <col min="16" max="16" width="11.421875" style="0" customWidth="1"/>
    <col min="17" max="18" width="14.140625" style="0" customWidth="1"/>
    <col min="21" max="21" width="12.8515625" style="0" customWidth="1"/>
    <col min="22" max="22" width="11.7109375" style="0" customWidth="1"/>
    <col min="23" max="23" width="18.57421875" style="0" customWidth="1"/>
  </cols>
  <sheetData>
    <row r="1" spans="1:23" ht="15">
      <c r="A1" s="530" t="s">
        <v>1345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</row>
    <row r="2" spans="1:23" ht="15">
      <c r="A2" s="530" t="s">
        <v>1342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</row>
    <row r="3" spans="1:23" ht="15">
      <c r="A3" s="478"/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</row>
    <row r="4" spans="1:23" ht="15">
      <c r="A4" s="530" t="s">
        <v>1346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</row>
    <row r="6" spans="9:15" ht="15">
      <c r="I6" t="s">
        <v>29</v>
      </c>
      <c r="K6" s="1">
        <v>220</v>
      </c>
      <c r="L6" s="13" t="s">
        <v>34</v>
      </c>
      <c r="M6" t="s">
        <v>35</v>
      </c>
      <c r="O6">
        <v>24</v>
      </c>
    </row>
    <row r="7" spans="9:15" ht="15">
      <c r="I7" t="s">
        <v>30</v>
      </c>
      <c r="K7" s="11"/>
      <c r="L7" s="13"/>
      <c r="M7" t="s">
        <v>37</v>
      </c>
      <c r="O7">
        <f>2.9+8.4</f>
        <v>11.3</v>
      </c>
    </row>
    <row r="8" spans="9:13" ht="15">
      <c r="I8" t="s">
        <v>31</v>
      </c>
      <c r="K8" s="11"/>
      <c r="L8" s="13" t="s">
        <v>32</v>
      </c>
      <c r="M8" s="12">
        <v>0.07</v>
      </c>
    </row>
    <row r="9" spans="12:13" ht="15.75" thickBot="1">
      <c r="L9" s="13" t="s">
        <v>33</v>
      </c>
      <c r="M9" s="12">
        <v>0.3</v>
      </c>
    </row>
    <row r="10" spans="1:23" ht="25.5">
      <c r="A10" s="47" t="s">
        <v>68</v>
      </c>
      <c r="B10" s="48" t="s">
        <v>69</v>
      </c>
      <c r="C10" s="533" t="s">
        <v>11</v>
      </c>
      <c r="D10" s="533"/>
      <c r="E10" s="534" t="s">
        <v>12</v>
      </c>
      <c r="F10" s="534"/>
      <c r="G10" s="535" t="s">
        <v>13</v>
      </c>
      <c r="H10" s="535"/>
      <c r="I10" s="536" t="s">
        <v>14</v>
      </c>
      <c r="J10" s="531" t="s">
        <v>15</v>
      </c>
      <c r="K10" s="531"/>
      <c r="L10" s="531"/>
      <c r="M10" s="531"/>
      <c r="N10" s="531" t="s">
        <v>16</v>
      </c>
      <c r="O10" s="43" t="s">
        <v>17</v>
      </c>
      <c r="P10" s="538" t="s">
        <v>18</v>
      </c>
      <c r="Q10" s="544"/>
      <c r="R10" s="539"/>
      <c r="S10" s="538" t="s">
        <v>19</v>
      </c>
      <c r="T10" s="539"/>
      <c r="U10" s="536" t="s">
        <v>20</v>
      </c>
      <c r="V10" s="542" t="s">
        <v>21</v>
      </c>
      <c r="W10" s="542" t="s">
        <v>71</v>
      </c>
    </row>
    <row r="11" spans="1:23" ht="26.25" thickBot="1">
      <c r="A11" s="455">
        <v>1</v>
      </c>
      <c r="B11" s="456" t="s">
        <v>3</v>
      </c>
      <c r="C11" s="38" t="s">
        <v>22</v>
      </c>
      <c r="D11" s="38" t="s">
        <v>23</v>
      </c>
      <c r="E11" s="39" t="s">
        <v>24</v>
      </c>
      <c r="F11" s="40" t="s">
        <v>25</v>
      </c>
      <c r="G11" s="39" t="s">
        <v>24</v>
      </c>
      <c r="H11" s="41" t="s">
        <v>26</v>
      </c>
      <c r="I11" s="537"/>
      <c r="J11" s="44" t="s">
        <v>27</v>
      </c>
      <c r="K11" s="45">
        <v>0.5</v>
      </c>
      <c r="L11" s="44" t="s">
        <v>27</v>
      </c>
      <c r="M11" s="45">
        <v>1</v>
      </c>
      <c r="N11" s="532"/>
      <c r="O11" s="45">
        <f>K7</f>
        <v>0</v>
      </c>
      <c r="P11" s="46" t="s">
        <v>36</v>
      </c>
      <c r="Q11" s="46" t="s">
        <v>28</v>
      </c>
      <c r="R11" s="54" t="s">
        <v>92</v>
      </c>
      <c r="S11" s="540"/>
      <c r="T11" s="541"/>
      <c r="U11" s="537"/>
      <c r="V11" s="543"/>
      <c r="W11" s="543"/>
    </row>
    <row r="12" spans="1:23" ht="15">
      <c r="A12" s="457" t="s">
        <v>0</v>
      </c>
      <c r="B12" s="458" t="s">
        <v>4</v>
      </c>
      <c r="C12" s="2"/>
      <c r="D12" s="2"/>
      <c r="E12" s="4"/>
      <c r="F12" s="2"/>
      <c r="G12" s="2"/>
      <c r="H12" s="3"/>
      <c r="I12" s="3"/>
      <c r="J12" s="42"/>
      <c r="K12" s="42"/>
      <c r="L12" s="42"/>
      <c r="M12" s="42"/>
      <c r="N12" s="2"/>
      <c r="O12" s="2"/>
      <c r="P12" s="2"/>
      <c r="Q12" s="2"/>
      <c r="R12" s="2"/>
      <c r="S12" s="2"/>
      <c r="T12" s="2"/>
      <c r="U12" s="2"/>
      <c r="V12" s="8"/>
      <c r="W12" s="8"/>
    </row>
    <row r="13" spans="1:23" ht="15">
      <c r="A13" s="458" t="s">
        <v>5</v>
      </c>
      <c r="B13" s="458" t="s">
        <v>9</v>
      </c>
      <c r="C13" s="2">
        <f>1388+120</f>
        <v>1508</v>
      </c>
      <c r="D13" s="2">
        <f aca="true" t="shared" si="0" ref="D13:D18">+C13/$K$6</f>
        <v>6.8545454545454545</v>
      </c>
      <c r="E13" s="9">
        <f>$M$9</f>
        <v>0.3</v>
      </c>
      <c r="F13" s="2">
        <f aca="true" t="shared" si="1" ref="F13:F18">E13*D13</f>
        <v>2.056363636363636</v>
      </c>
      <c r="G13" s="9">
        <f aca="true" t="shared" si="2" ref="G13:G18">$M$8</f>
        <v>0.07</v>
      </c>
      <c r="H13" s="3">
        <f aca="true" t="shared" si="3" ref="H13:H18">D13*G13</f>
        <v>0.47981818181818187</v>
      </c>
      <c r="I13" s="5">
        <f aca="true" t="shared" si="4" ref="I13:I18">(D13+F13+H13)*$K$6</f>
        <v>2065.96</v>
      </c>
      <c r="J13" s="10">
        <v>16</v>
      </c>
      <c r="K13" s="6">
        <f aca="true" t="shared" si="5" ref="K13:K18">((+I13/220)*J13)*1.5</f>
        <v>225.37745454545455</v>
      </c>
      <c r="L13" s="6">
        <v>16</v>
      </c>
      <c r="M13" s="6">
        <f aca="true" t="shared" si="6" ref="M13:M18">((+I13/220)*L13)*2</f>
        <v>300.50327272727276</v>
      </c>
      <c r="N13" s="7">
        <f aca="true" t="shared" si="7" ref="N13:N18">+I13+K13+M13</f>
        <v>2591.8407272727272</v>
      </c>
      <c r="O13" s="7">
        <f aca="true" t="shared" si="8" ref="O13:O18">(N13)*$K$7</f>
        <v>0</v>
      </c>
      <c r="P13" s="2">
        <f aca="true" t="shared" si="9" ref="P13:P18">$O$6*5.6</f>
        <v>134.39999999999998</v>
      </c>
      <c r="Q13" s="2">
        <f aca="true" t="shared" si="10" ref="Q13:Q18">$O$6*$O$7+119</f>
        <v>390.20000000000005</v>
      </c>
      <c r="R13" s="2">
        <v>180</v>
      </c>
      <c r="S13" s="2">
        <f>'2 - EPI'!$I$27</f>
        <v>1.1491161616161616</v>
      </c>
      <c r="T13" s="2">
        <f aca="true" t="shared" si="11" ref="T13:T18">S13*$K$6</f>
        <v>252.80555555555554</v>
      </c>
      <c r="U13" s="2">
        <f aca="true" t="shared" si="12" ref="U13:U18">+N13+O13+P13+Q13+R13+T13</f>
        <v>3549.2462828282833</v>
      </c>
      <c r="V13" s="8">
        <f aca="true" t="shared" si="13" ref="V13:V18">U13/$K$6</f>
        <v>16.132937649219468</v>
      </c>
      <c r="W13" s="8">
        <f aca="true" t="shared" si="14" ref="W13:W18">U13-C13</f>
        <v>2041.2462828282833</v>
      </c>
    </row>
    <row r="14" spans="1:23" ht="15">
      <c r="A14" s="458" t="s">
        <v>6</v>
      </c>
      <c r="B14" s="458" t="s">
        <v>10</v>
      </c>
      <c r="C14" s="2">
        <v>1388</v>
      </c>
      <c r="D14" s="2">
        <f t="shared" si="0"/>
        <v>6.3090909090909095</v>
      </c>
      <c r="E14" s="9">
        <f>$M$9</f>
        <v>0.3</v>
      </c>
      <c r="F14" s="2">
        <f t="shared" si="1"/>
        <v>1.8927272727272728</v>
      </c>
      <c r="G14" s="9">
        <f t="shared" si="2"/>
        <v>0.07</v>
      </c>
      <c r="H14" s="3">
        <f t="shared" si="3"/>
        <v>0.4416363636363637</v>
      </c>
      <c r="I14" s="5">
        <f t="shared" si="4"/>
        <v>1901.5600000000004</v>
      </c>
      <c r="J14" s="10">
        <v>16</v>
      </c>
      <c r="K14" s="6">
        <f t="shared" si="5"/>
        <v>207.44290909090915</v>
      </c>
      <c r="L14" s="6">
        <v>16</v>
      </c>
      <c r="M14" s="6">
        <f t="shared" si="6"/>
        <v>276.5905454545455</v>
      </c>
      <c r="N14" s="7">
        <f t="shared" si="7"/>
        <v>2385.593454545455</v>
      </c>
      <c r="O14" s="7">
        <f t="shared" si="8"/>
        <v>0</v>
      </c>
      <c r="P14" s="2">
        <f t="shared" si="9"/>
        <v>134.39999999999998</v>
      </c>
      <c r="Q14" s="2">
        <f t="shared" si="10"/>
        <v>390.20000000000005</v>
      </c>
      <c r="R14" s="2">
        <v>180</v>
      </c>
      <c r="S14" s="2">
        <f>'2 - EPI'!$I$27</f>
        <v>1.1491161616161616</v>
      </c>
      <c r="T14" s="2">
        <f t="shared" si="11"/>
        <v>252.80555555555554</v>
      </c>
      <c r="U14" s="2">
        <f t="shared" si="12"/>
        <v>3342.9990101010108</v>
      </c>
      <c r="V14" s="8">
        <f t="shared" si="13"/>
        <v>15.195450045913685</v>
      </c>
      <c r="W14" s="8">
        <f t="shared" si="14"/>
        <v>1954.9990101010108</v>
      </c>
    </row>
    <row r="15" spans="1:23" ht="15">
      <c r="A15" s="458" t="s">
        <v>7</v>
      </c>
      <c r="B15" s="458" t="s">
        <v>8</v>
      </c>
      <c r="C15" s="2">
        <v>1031</v>
      </c>
      <c r="D15" s="2">
        <f t="shared" si="0"/>
        <v>4.6863636363636365</v>
      </c>
      <c r="E15" s="9">
        <f>$M$9</f>
        <v>0.3</v>
      </c>
      <c r="F15" s="2">
        <f t="shared" si="1"/>
        <v>1.405909090909091</v>
      </c>
      <c r="G15" s="9">
        <f t="shared" si="2"/>
        <v>0.07</v>
      </c>
      <c r="H15" s="3">
        <f t="shared" si="3"/>
        <v>0.3280454545454546</v>
      </c>
      <c r="I15" s="5">
        <f t="shared" si="4"/>
        <v>1412.4700000000003</v>
      </c>
      <c r="J15" s="10">
        <v>16</v>
      </c>
      <c r="K15" s="6">
        <f t="shared" si="5"/>
        <v>154.0876363636364</v>
      </c>
      <c r="L15" s="6">
        <v>16</v>
      </c>
      <c r="M15" s="6">
        <f t="shared" si="6"/>
        <v>205.45018181818185</v>
      </c>
      <c r="N15" s="7">
        <f t="shared" si="7"/>
        <v>1772.0078181818185</v>
      </c>
      <c r="O15" s="7">
        <f t="shared" si="8"/>
        <v>0</v>
      </c>
      <c r="P15" s="2">
        <f t="shared" si="9"/>
        <v>134.39999999999998</v>
      </c>
      <c r="Q15" s="2">
        <f t="shared" si="10"/>
        <v>390.20000000000005</v>
      </c>
      <c r="R15" s="2">
        <v>180</v>
      </c>
      <c r="S15" s="2">
        <f>'2 - EPI'!$I$27</f>
        <v>1.1491161616161616</v>
      </c>
      <c r="T15" s="2">
        <f t="shared" si="11"/>
        <v>252.80555555555554</v>
      </c>
      <c r="U15" s="2">
        <f t="shared" si="12"/>
        <v>2729.413373737374</v>
      </c>
      <c r="V15" s="8">
        <f t="shared" si="13"/>
        <v>12.406424426078972</v>
      </c>
      <c r="W15" s="8">
        <f t="shared" si="14"/>
        <v>1698.413373737374</v>
      </c>
    </row>
    <row r="16" spans="1:23" ht="15">
      <c r="A16" s="458" t="s">
        <v>74</v>
      </c>
      <c r="B16" s="458" t="s">
        <v>76</v>
      </c>
      <c r="C16" s="2">
        <f>6*937</f>
        <v>5622</v>
      </c>
      <c r="D16" s="2">
        <f t="shared" si="0"/>
        <v>25.554545454545455</v>
      </c>
      <c r="E16" s="9">
        <f>$M$9</f>
        <v>0.3</v>
      </c>
      <c r="F16" s="2">
        <f t="shared" si="1"/>
        <v>7.666363636363636</v>
      </c>
      <c r="G16" s="9">
        <f t="shared" si="2"/>
        <v>0.07</v>
      </c>
      <c r="H16" s="3">
        <f t="shared" si="3"/>
        <v>1.788818181818182</v>
      </c>
      <c r="I16" s="5">
        <f t="shared" si="4"/>
        <v>7702.139999999999</v>
      </c>
      <c r="J16" s="10">
        <v>16</v>
      </c>
      <c r="K16" s="6">
        <f t="shared" si="5"/>
        <v>840.2334545454544</v>
      </c>
      <c r="L16" s="6">
        <v>16</v>
      </c>
      <c r="M16" s="6">
        <f t="shared" si="6"/>
        <v>1120.3112727272726</v>
      </c>
      <c r="N16" s="7">
        <f t="shared" si="7"/>
        <v>9662.684727272726</v>
      </c>
      <c r="O16" s="7">
        <f t="shared" si="8"/>
        <v>0</v>
      </c>
      <c r="P16" s="2">
        <f t="shared" si="9"/>
        <v>134.39999999999998</v>
      </c>
      <c r="Q16" s="2">
        <f t="shared" si="10"/>
        <v>390.20000000000005</v>
      </c>
      <c r="R16" s="2">
        <v>180</v>
      </c>
      <c r="S16" s="2">
        <f>'2 - EPI'!H27</f>
        <v>0.4324494949494949</v>
      </c>
      <c r="T16" s="2">
        <f t="shared" si="11"/>
        <v>95.13888888888889</v>
      </c>
      <c r="U16" s="2">
        <f t="shared" si="12"/>
        <v>10462.423616161615</v>
      </c>
      <c r="V16" s="8">
        <f t="shared" si="13"/>
        <v>47.556470982552796</v>
      </c>
      <c r="W16" s="8">
        <f t="shared" si="14"/>
        <v>4840.423616161615</v>
      </c>
    </row>
    <row r="17" spans="1:23" ht="15">
      <c r="A17" s="458" t="s">
        <v>75</v>
      </c>
      <c r="B17" s="458" t="s">
        <v>72</v>
      </c>
      <c r="C17" s="2">
        <v>1296</v>
      </c>
      <c r="D17" s="2">
        <f t="shared" si="0"/>
        <v>5.890909090909091</v>
      </c>
      <c r="E17" s="9"/>
      <c r="F17" s="2">
        <f t="shared" si="1"/>
        <v>0</v>
      </c>
      <c r="G17" s="9">
        <f t="shared" si="2"/>
        <v>0.07</v>
      </c>
      <c r="H17" s="3">
        <f t="shared" si="3"/>
        <v>0.4123636363636364</v>
      </c>
      <c r="I17" s="5">
        <f t="shared" si="4"/>
        <v>1386.72</v>
      </c>
      <c r="J17" s="10">
        <v>16</v>
      </c>
      <c r="K17" s="6">
        <f t="shared" si="5"/>
        <v>151.27854545454545</v>
      </c>
      <c r="L17" s="6">
        <v>16</v>
      </c>
      <c r="M17" s="6">
        <f t="shared" si="6"/>
        <v>201.70472727272727</v>
      </c>
      <c r="N17" s="7">
        <f t="shared" si="7"/>
        <v>1739.7032727272726</v>
      </c>
      <c r="O17" s="7">
        <f t="shared" si="8"/>
        <v>0</v>
      </c>
      <c r="P17" s="2">
        <f t="shared" si="9"/>
        <v>134.39999999999998</v>
      </c>
      <c r="Q17" s="2">
        <f t="shared" si="10"/>
        <v>390.20000000000005</v>
      </c>
      <c r="R17" s="2">
        <v>180</v>
      </c>
      <c r="S17" s="2">
        <f>'2 - EPI'!H27</f>
        <v>0.4324494949494949</v>
      </c>
      <c r="T17" s="2">
        <f t="shared" si="11"/>
        <v>95.13888888888889</v>
      </c>
      <c r="U17" s="2">
        <f t="shared" si="12"/>
        <v>2539.4421616161617</v>
      </c>
      <c r="V17" s="8">
        <f t="shared" si="13"/>
        <v>11.542918916437099</v>
      </c>
      <c r="W17" s="8">
        <f t="shared" si="14"/>
        <v>1243.4421616161617</v>
      </c>
    </row>
    <row r="18" spans="1:23" ht="15">
      <c r="A18" s="458" t="s">
        <v>77</v>
      </c>
      <c r="B18" s="458" t="s">
        <v>73</v>
      </c>
      <c r="C18" s="2">
        <v>915</v>
      </c>
      <c r="D18" s="2">
        <f t="shared" si="0"/>
        <v>4.159090909090909</v>
      </c>
      <c r="E18" s="9"/>
      <c r="F18" s="2">
        <f t="shared" si="1"/>
        <v>0</v>
      </c>
      <c r="G18" s="9">
        <f t="shared" si="2"/>
        <v>0.07</v>
      </c>
      <c r="H18" s="3">
        <f t="shared" si="3"/>
        <v>0.2911363636363637</v>
      </c>
      <c r="I18" s="5">
        <f t="shared" si="4"/>
        <v>979.05</v>
      </c>
      <c r="J18" s="10">
        <v>16</v>
      </c>
      <c r="K18" s="6">
        <f t="shared" si="5"/>
        <v>106.80545454545455</v>
      </c>
      <c r="L18" s="6">
        <v>16</v>
      </c>
      <c r="M18" s="6">
        <f t="shared" si="6"/>
        <v>142.40727272727273</v>
      </c>
      <c r="N18" s="7">
        <f t="shared" si="7"/>
        <v>1228.2627272727273</v>
      </c>
      <c r="O18" s="7">
        <f t="shared" si="8"/>
        <v>0</v>
      </c>
      <c r="P18" s="2">
        <f t="shared" si="9"/>
        <v>134.39999999999998</v>
      </c>
      <c r="Q18" s="2">
        <f t="shared" si="10"/>
        <v>390.20000000000005</v>
      </c>
      <c r="R18" s="2">
        <v>180</v>
      </c>
      <c r="S18" s="2">
        <f>'2 - EPI'!H27</f>
        <v>0.4324494949494949</v>
      </c>
      <c r="T18" s="2">
        <f t="shared" si="11"/>
        <v>95.13888888888889</v>
      </c>
      <c r="U18" s="2">
        <f t="shared" si="12"/>
        <v>2028.0016161616163</v>
      </c>
      <c r="V18" s="8">
        <f t="shared" si="13"/>
        <v>9.218189164370983</v>
      </c>
      <c r="W18" s="8">
        <f t="shared" si="14"/>
        <v>1113.0016161616163</v>
      </c>
    </row>
    <row r="20" ht="15">
      <c r="C20" s="84">
        <f>C14*1.3</f>
        <v>1804.4</v>
      </c>
    </row>
  </sheetData>
  <mergeCells count="14">
    <mergeCell ref="A4:W4"/>
    <mergeCell ref="A1:W1"/>
    <mergeCell ref="A2:W2"/>
    <mergeCell ref="N10:N11"/>
    <mergeCell ref="C10:D10"/>
    <mergeCell ref="E10:F10"/>
    <mergeCell ref="G10:H10"/>
    <mergeCell ref="I10:I11"/>
    <mergeCell ref="J10:M10"/>
    <mergeCell ref="S10:T11"/>
    <mergeCell ref="U10:U11"/>
    <mergeCell ref="V10:V11"/>
    <mergeCell ref="W10:W11"/>
    <mergeCell ref="P10:R10"/>
  </mergeCells>
  <printOptions/>
  <pageMargins left="0.511811024" right="0.511811024" top="0.787401575" bottom="0.787401575" header="0.31496062" footer="0.31496062"/>
  <pageSetup horizontalDpi="600" verticalDpi="600" orientation="landscape" paperSize="9" scale="53" r:id="rId1"/>
  <ignoredErrors>
    <ignoredError sqref="S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BreakPreview" zoomScale="60" workbookViewId="0" topLeftCell="A1">
      <selection activeCell="M8" sqref="M8"/>
    </sheetView>
  </sheetViews>
  <sheetFormatPr defaultColWidth="9.140625" defaultRowHeight="15"/>
  <cols>
    <col min="1" max="1" width="7.8515625" style="0" customWidth="1"/>
    <col min="2" max="2" width="29.140625" style="0" customWidth="1"/>
    <col min="3" max="4" width="9.28125" style="0" customWidth="1"/>
    <col min="5" max="5" width="9.140625" style="0" customWidth="1"/>
    <col min="6" max="9" width="11.421875" style="0" customWidth="1"/>
  </cols>
  <sheetData>
    <row r="1" spans="1:9" ht="15">
      <c r="A1" s="551" t="s">
        <v>1340</v>
      </c>
      <c r="B1" s="551"/>
      <c r="C1" s="551"/>
      <c r="D1" s="551"/>
      <c r="E1" s="551"/>
      <c r="F1" s="551"/>
      <c r="G1" s="551"/>
      <c r="H1" s="551"/>
      <c r="I1" s="551"/>
    </row>
    <row r="2" spans="1:9" ht="15">
      <c r="A2" s="551" t="s">
        <v>1341</v>
      </c>
      <c r="B2" s="551"/>
      <c r="C2" s="551"/>
      <c r="D2" s="551"/>
      <c r="E2" s="551"/>
      <c r="F2" s="551"/>
      <c r="G2" s="551"/>
      <c r="H2" s="551"/>
      <c r="I2" s="551"/>
    </row>
    <row r="3" ht="15.75" thickBot="1"/>
    <row r="4" spans="1:9" s="13" customFormat="1" ht="45.75" thickBot="1">
      <c r="A4" s="49" t="s">
        <v>1</v>
      </c>
      <c r="B4" s="50" t="s">
        <v>2</v>
      </c>
      <c r="C4" s="50" t="s">
        <v>38</v>
      </c>
      <c r="D4" s="51" t="s">
        <v>39</v>
      </c>
      <c r="E4" s="50" t="s">
        <v>40</v>
      </c>
      <c r="F4" s="50" t="s">
        <v>41</v>
      </c>
      <c r="G4" s="50" t="s">
        <v>42</v>
      </c>
      <c r="H4" s="50" t="s">
        <v>43</v>
      </c>
      <c r="I4" s="52" t="s">
        <v>44</v>
      </c>
    </row>
    <row r="5" spans="1:9" ht="15.75" thickBot="1">
      <c r="A5" s="545" t="s">
        <v>45</v>
      </c>
      <c r="B5" s="546"/>
      <c r="C5" s="546"/>
      <c r="D5" s="546"/>
      <c r="E5" s="547"/>
      <c r="F5" s="55"/>
      <c r="G5" s="55"/>
      <c r="H5" s="55"/>
      <c r="I5" s="55"/>
    </row>
    <row r="6" spans="1:9" ht="15">
      <c r="A6" s="14">
        <v>1</v>
      </c>
      <c r="B6" s="15" t="s">
        <v>46</v>
      </c>
      <c r="C6" s="16">
        <v>35</v>
      </c>
      <c r="D6" s="16">
        <v>6</v>
      </c>
      <c r="E6" s="17">
        <f aca="true" t="shared" si="0" ref="E6:E25">C6/D6/184.8</f>
        <v>0.03156565656565656</v>
      </c>
      <c r="F6" s="18"/>
      <c r="G6" s="19"/>
      <c r="H6" s="19"/>
      <c r="I6" s="19"/>
    </row>
    <row r="7" spans="1:9" ht="15">
      <c r="A7" s="20">
        <v>2</v>
      </c>
      <c r="B7" s="21" t="s">
        <v>47</v>
      </c>
      <c r="C7" s="22">
        <v>37.9</v>
      </c>
      <c r="D7" s="22">
        <v>3</v>
      </c>
      <c r="E7" s="17">
        <f t="shared" si="0"/>
        <v>0.06836219336219336</v>
      </c>
      <c r="F7" s="23"/>
      <c r="G7" s="23"/>
      <c r="H7" s="23"/>
      <c r="I7" s="23"/>
    </row>
    <row r="8" spans="1:9" ht="15">
      <c r="A8" s="20">
        <v>3</v>
      </c>
      <c r="B8" s="21" t="s">
        <v>48</v>
      </c>
      <c r="C8" s="22">
        <v>57.9</v>
      </c>
      <c r="D8" s="22">
        <v>4</v>
      </c>
      <c r="E8" s="17">
        <f t="shared" si="0"/>
        <v>0.07832792207792207</v>
      </c>
      <c r="F8" s="19">
        <v>1</v>
      </c>
      <c r="G8" s="19">
        <v>1</v>
      </c>
      <c r="H8" s="19">
        <v>1</v>
      </c>
      <c r="I8" s="19">
        <v>1</v>
      </c>
    </row>
    <row r="9" spans="1:9" ht="15">
      <c r="A9" s="20">
        <v>4</v>
      </c>
      <c r="B9" s="21" t="s">
        <v>49</v>
      </c>
      <c r="C9" s="22">
        <v>22</v>
      </c>
      <c r="D9" s="22">
        <v>4</v>
      </c>
      <c r="E9" s="17">
        <f>C9/D9/184.8</f>
        <v>0.02976190476190476</v>
      </c>
      <c r="F9" s="23"/>
      <c r="G9" s="19"/>
      <c r="H9" s="19"/>
      <c r="I9" s="19"/>
    </row>
    <row r="10" spans="1:9" ht="15">
      <c r="A10" s="20">
        <v>5</v>
      </c>
      <c r="B10" s="21" t="s">
        <v>50</v>
      </c>
      <c r="C10" s="22">
        <v>25</v>
      </c>
      <c r="D10" s="22">
        <v>12</v>
      </c>
      <c r="E10" s="17">
        <f t="shared" si="0"/>
        <v>0.011273448773448774</v>
      </c>
      <c r="F10" s="19">
        <v>1</v>
      </c>
      <c r="G10" s="19">
        <v>1</v>
      </c>
      <c r="H10" s="19">
        <v>1</v>
      </c>
      <c r="I10" s="19">
        <v>1</v>
      </c>
    </row>
    <row r="11" spans="1:9" ht="15">
      <c r="A11" s="20">
        <v>6</v>
      </c>
      <c r="B11" s="21" t="s">
        <v>51</v>
      </c>
      <c r="C11" s="22">
        <v>31.9</v>
      </c>
      <c r="D11" s="22">
        <v>12</v>
      </c>
      <c r="E11" s="17">
        <f t="shared" si="0"/>
        <v>0.014384920634920634</v>
      </c>
      <c r="F11" s="19">
        <v>1</v>
      </c>
      <c r="G11" s="19">
        <v>1</v>
      </c>
      <c r="H11" s="19">
        <v>1</v>
      </c>
      <c r="I11" s="19">
        <v>1</v>
      </c>
    </row>
    <row r="12" spans="1:9" ht="15">
      <c r="A12" s="20">
        <v>7</v>
      </c>
      <c r="B12" s="21" t="s">
        <v>52</v>
      </c>
      <c r="C12" s="22">
        <v>35.64</v>
      </c>
      <c r="D12" s="22">
        <v>1</v>
      </c>
      <c r="E12" s="17">
        <f t="shared" si="0"/>
        <v>0.19285714285714284</v>
      </c>
      <c r="F12" s="19"/>
      <c r="G12" s="19"/>
      <c r="H12" s="19"/>
      <c r="I12" s="19">
        <v>1</v>
      </c>
    </row>
    <row r="13" spans="1:9" ht="15">
      <c r="A13" s="20">
        <v>8</v>
      </c>
      <c r="B13" s="21" t="s">
        <v>53</v>
      </c>
      <c r="C13" s="22">
        <v>360</v>
      </c>
      <c r="D13" s="22">
        <v>12</v>
      </c>
      <c r="E13" s="17">
        <f t="shared" si="0"/>
        <v>0.16233766233766234</v>
      </c>
      <c r="F13" s="23"/>
      <c r="G13" s="23"/>
      <c r="H13" s="23"/>
      <c r="I13" s="23">
        <v>1</v>
      </c>
    </row>
    <row r="14" spans="1:9" ht="15">
      <c r="A14" s="20">
        <v>9</v>
      </c>
      <c r="B14" s="21" t="s">
        <v>54</v>
      </c>
      <c r="C14" s="22">
        <v>8.8</v>
      </c>
      <c r="D14" s="22">
        <v>2</v>
      </c>
      <c r="E14" s="17">
        <f t="shared" si="0"/>
        <v>0.02380952380952381</v>
      </c>
      <c r="F14" s="23"/>
      <c r="G14" s="19">
        <v>1</v>
      </c>
      <c r="H14" s="19"/>
      <c r="I14" s="19">
        <v>1</v>
      </c>
    </row>
    <row r="15" spans="1:9" ht="15">
      <c r="A15" s="20">
        <v>10</v>
      </c>
      <c r="B15" s="21" t="s">
        <v>55</v>
      </c>
      <c r="C15" s="22">
        <v>27.9</v>
      </c>
      <c r="D15" s="22">
        <v>3</v>
      </c>
      <c r="E15" s="17">
        <f t="shared" si="0"/>
        <v>0.050324675324675314</v>
      </c>
      <c r="F15" s="23"/>
      <c r="G15" s="19">
        <v>1</v>
      </c>
      <c r="H15" s="19">
        <v>1</v>
      </c>
      <c r="I15" s="19">
        <v>1</v>
      </c>
    </row>
    <row r="16" spans="1:9" ht="15">
      <c r="A16" s="20">
        <v>11</v>
      </c>
      <c r="B16" s="21" t="s">
        <v>56</v>
      </c>
      <c r="C16" s="22">
        <v>8.5</v>
      </c>
      <c r="D16" s="22">
        <v>0.5</v>
      </c>
      <c r="E16" s="17">
        <f t="shared" si="0"/>
        <v>0.09199134199134198</v>
      </c>
      <c r="F16" s="23"/>
      <c r="G16" s="23"/>
      <c r="H16" s="23"/>
      <c r="I16" s="23">
        <v>1</v>
      </c>
    </row>
    <row r="17" spans="1:9" ht="15">
      <c r="A17" s="20">
        <v>12</v>
      </c>
      <c r="B17" s="21" t="s">
        <v>57</v>
      </c>
      <c r="C17" s="22">
        <v>12.9</v>
      </c>
      <c r="D17" s="22">
        <v>0.5</v>
      </c>
      <c r="E17" s="17">
        <f t="shared" si="0"/>
        <v>0.1396103896103896</v>
      </c>
      <c r="F17" s="23"/>
      <c r="G17" s="23"/>
      <c r="H17" s="23"/>
      <c r="I17" s="23">
        <v>1</v>
      </c>
    </row>
    <row r="18" spans="1:9" ht="15">
      <c r="A18" s="20">
        <v>13</v>
      </c>
      <c r="B18" s="21" t="s">
        <v>58</v>
      </c>
      <c r="C18" s="22">
        <v>51.480000000000004</v>
      </c>
      <c r="D18" s="22">
        <v>6</v>
      </c>
      <c r="E18" s="17">
        <f t="shared" si="0"/>
        <v>0.04642857142857142</v>
      </c>
      <c r="F18" s="23"/>
      <c r="G18" s="23"/>
      <c r="H18" s="23"/>
      <c r="I18" s="23"/>
    </row>
    <row r="19" spans="1:9" ht="15">
      <c r="A19" s="20">
        <v>14</v>
      </c>
      <c r="B19" s="21" t="s">
        <v>59</v>
      </c>
      <c r="C19" s="22">
        <v>6.9</v>
      </c>
      <c r="D19" s="22">
        <v>3</v>
      </c>
      <c r="E19" s="17">
        <f t="shared" si="0"/>
        <v>0.012445887445887446</v>
      </c>
      <c r="F19" s="23"/>
      <c r="G19" s="23"/>
      <c r="H19" s="23"/>
      <c r="I19" s="23"/>
    </row>
    <row r="20" spans="1:9" ht="15">
      <c r="A20" s="20">
        <v>15</v>
      </c>
      <c r="B20" s="21" t="s">
        <v>60</v>
      </c>
      <c r="C20" s="22">
        <v>13.2</v>
      </c>
      <c r="D20" s="22">
        <v>3</v>
      </c>
      <c r="E20" s="17">
        <f t="shared" si="0"/>
        <v>0.023809523809523805</v>
      </c>
      <c r="F20" s="19">
        <v>1</v>
      </c>
      <c r="G20" s="19">
        <v>1</v>
      </c>
      <c r="H20" s="19">
        <v>1</v>
      </c>
      <c r="I20" s="19">
        <v>1</v>
      </c>
    </row>
    <row r="21" spans="1:9" ht="15">
      <c r="A21" s="20">
        <v>16</v>
      </c>
      <c r="B21" s="21" t="s">
        <v>61</v>
      </c>
      <c r="C21" s="22">
        <v>3.5</v>
      </c>
      <c r="D21" s="22">
        <v>0.5</v>
      </c>
      <c r="E21" s="17">
        <f t="shared" si="0"/>
        <v>0.03787878787878788</v>
      </c>
      <c r="F21" s="19">
        <v>1</v>
      </c>
      <c r="G21" s="19">
        <v>1</v>
      </c>
      <c r="H21" s="19">
        <v>1</v>
      </c>
      <c r="I21" s="19">
        <v>1</v>
      </c>
    </row>
    <row r="22" spans="1:9" ht="15">
      <c r="A22" s="20">
        <v>17</v>
      </c>
      <c r="B22" s="21" t="s">
        <v>62</v>
      </c>
      <c r="C22" s="22">
        <v>25.9</v>
      </c>
      <c r="D22" s="22">
        <v>3</v>
      </c>
      <c r="E22" s="17">
        <f t="shared" si="0"/>
        <v>0.04671717171717171</v>
      </c>
      <c r="F22" s="23"/>
      <c r="G22" s="23"/>
      <c r="H22" s="23"/>
      <c r="I22" s="23">
        <v>1</v>
      </c>
    </row>
    <row r="23" spans="1:9" ht="15">
      <c r="A23" s="20">
        <v>18</v>
      </c>
      <c r="B23" s="21" t="s">
        <v>63</v>
      </c>
      <c r="C23" s="22">
        <v>29.040000000000003</v>
      </c>
      <c r="D23" s="22">
        <v>3</v>
      </c>
      <c r="E23" s="17">
        <f t="shared" si="0"/>
        <v>0.05238095238095239</v>
      </c>
      <c r="F23" s="23"/>
      <c r="G23" s="19">
        <v>1</v>
      </c>
      <c r="H23" s="19"/>
      <c r="I23" s="19"/>
    </row>
    <row r="24" spans="1:9" ht="15">
      <c r="A24" s="20">
        <v>19</v>
      </c>
      <c r="B24" s="21" t="s">
        <v>64</v>
      </c>
      <c r="C24" s="22">
        <v>32.9</v>
      </c>
      <c r="D24" s="22">
        <v>3</v>
      </c>
      <c r="E24" s="17">
        <f t="shared" si="0"/>
        <v>0.05934343434343434</v>
      </c>
      <c r="F24" s="23"/>
      <c r="G24" s="23"/>
      <c r="H24" s="23"/>
      <c r="I24" s="23">
        <v>1</v>
      </c>
    </row>
    <row r="25" spans="1:9" ht="15.75" thickBot="1">
      <c r="A25" s="20">
        <v>20</v>
      </c>
      <c r="B25" s="21" t="s">
        <v>65</v>
      </c>
      <c r="C25" s="22">
        <v>80</v>
      </c>
      <c r="D25" s="22">
        <v>4</v>
      </c>
      <c r="E25" s="17">
        <f t="shared" si="0"/>
        <v>0.10822510822510822</v>
      </c>
      <c r="F25" s="23"/>
      <c r="G25" s="24">
        <v>2</v>
      </c>
      <c r="H25" s="24">
        <v>2</v>
      </c>
      <c r="I25" s="25">
        <v>2</v>
      </c>
    </row>
    <row r="26" spans="1:9" ht="15.75" thickBot="1">
      <c r="A26" s="26"/>
      <c r="B26" s="27"/>
      <c r="C26" s="28"/>
      <c r="D26" s="29"/>
      <c r="E26" s="30"/>
      <c r="F26" s="31">
        <v>1</v>
      </c>
      <c r="G26" s="31">
        <v>2</v>
      </c>
      <c r="H26" s="31">
        <v>3</v>
      </c>
      <c r="I26" s="32">
        <v>4</v>
      </c>
    </row>
    <row r="27" spans="1:9" ht="15.75" thickBot="1">
      <c r="A27" s="548" t="s">
        <v>66</v>
      </c>
      <c r="B27" s="549"/>
      <c r="C27" s="549"/>
      <c r="D27" s="549"/>
      <c r="E27" s="550"/>
      <c r="F27" s="33">
        <f>SUMPRODUCT($E$6:$E$25,F6:F25)</f>
        <v>0.16567460317460314</v>
      </c>
      <c r="G27" s="33">
        <f>SUMPRODUCT($E$6:$E$25,G6:G25)</f>
        <v>0.5086399711399712</v>
      </c>
      <c r="H27" s="33">
        <f>SUMPRODUCT($E$6:$E$25,H6:H25)</f>
        <v>0.4324494949494949</v>
      </c>
      <c r="I27" s="33">
        <f>SUMPRODUCT($E$6:$E$25,I6:I25)</f>
        <v>1.1491161616161616</v>
      </c>
    </row>
    <row r="28" spans="1:9" ht="15.75" thickBot="1">
      <c r="A28" s="34"/>
      <c r="B28" s="34"/>
      <c r="C28" s="34"/>
      <c r="D28" s="34"/>
      <c r="E28" s="34"/>
      <c r="F28" s="35"/>
      <c r="G28" s="35"/>
      <c r="H28" s="35"/>
      <c r="I28" s="35"/>
    </row>
    <row r="29" spans="1:5" ht="15.75" thickBot="1">
      <c r="A29" s="36"/>
      <c r="B29" s="53" t="s">
        <v>67</v>
      </c>
      <c r="C29" s="37">
        <v>42795</v>
      </c>
      <c r="D29" s="36"/>
      <c r="E29" s="36"/>
    </row>
    <row r="30" spans="1:5" ht="15">
      <c r="A30" s="36"/>
      <c r="B30" s="36"/>
      <c r="C30" s="36"/>
      <c r="D30" s="36"/>
      <c r="E30" s="36"/>
    </row>
    <row r="31" spans="1:5" ht="15">
      <c r="A31" s="36"/>
      <c r="B31" s="36"/>
      <c r="C31" s="36"/>
      <c r="D31" s="36"/>
      <c r="E31" s="36"/>
    </row>
    <row r="32" spans="1:5" ht="15">
      <c r="A32" s="36"/>
      <c r="B32" s="36"/>
      <c r="C32" s="36"/>
      <c r="D32" s="36"/>
      <c r="E32" s="36"/>
    </row>
    <row r="33" spans="1:5" ht="15">
      <c r="A33" s="36"/>
      <c r="B33" s="36"/>
      <c r="C33" s="36"/>
      <c r="D33" s="36"/>
      <c r="E33" s="36"/>
    </row>
    <row r="34" spans="1:5" ht="15">
      <c r="A34" s="36"/>
      <c r="B34" s="36"/>
      <c r="C34" s="36"/>
      <c r="D34" s="36"/>
      <c r="E34" s="36"/>
    </row>
    <row r="35" spans="1:5" ht="15">
      <c r="A35" s="36"/>
      <c r="B35" s="36"/>
      <c r="C35" s="36"/>
      <c r="D35" s="36"/>
      <c r="E35" s="36"/>
    </row>
    <row r="36" spans="1:5" ht="15">
      <c r="A36" s="36"/>
      <c r="B36" s="36"/>
      <c r="C36" s="36"/>
      <c r="D36" s="36"/>
      <c r="E36" s="36"/>
    </row>
    <row r="37" spans="1:5" ht="15">
      <c r="A37" s="36"/>
      <c r="B37" s="36"/>
      <c r="C37" s="36"/>
      <c r="D37" s="36"/>
      <c r="E37" s="36"/>
    </row>
    <row r="38" spans="1:5" ht="15">
      <c r="A38" s="36"/>
      <c r="B38" s="36"/>
      <c r="C38" s="36"/>
      <c r="D38" s="36"/>
      <c r="E38" s="36"/>
    </row>
    <row r="39" spans="1:5" ht="15">
      <c r="A39" s="36"/>
      <c r="B39" s="36"/>
      <c r="C39" s="36"/>
      <c r="D39" s="36"/>
      <c r="E39" s="36"/>
    </row>
    <row r="40" spans="1:5" ht="15">
      <c r="A40" s="36"/>
      <c r="B40" s="36"/>
      <c r="C40" s="36"/>
      <c r="D40" s="36"/>
      <c r="E40" s="36"/>
    </row>
    <row r="41" spans="1:5" ht="15">
      <c r="A41" s="36"/>
      <c r="B41" s="36"/>
      <c r="C41" s="36"/>
      <c r="D41" s="36"/>
      <c r="E41" s="36"/>
    </row>
    <row r="42" spans="1:5" ht="15">
      <c r="A42" s="36"/>
      <c r="B42" s="36"/>
      <c r="C42" s="36"/>
      <c r="D42" s="36"/>
      <c r="E42" s="36"/>
    </row>
    <row r="43" spans="1:5" ht="15">
      <c r="A43" s="36"/>
      <c r="B43" s="36"/>
      <c r="C43" s="36"/>
      <c r="D43" s="36"/>
      <c r="E43" s="36"/>
    </row>
  </sheetData>
  <mergeCells count="4">
    <mergeCell ref="A5:E5"/>
    <mergeCell ref="A27:E27"/>
    <mergeCell ref="A1:I1"/>
    <mergeCell ref="A2:I2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ignoredErrors>
    <ignoredError sqref="E6 E7:E2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view="pageBreakPreview" zoomScale="60" workbookViewId="0" topLeftCell="A28">
      <selection activeCell="A7" sqref="A7:D7"/>
    </sheetView>
  </sheetViews>
  <sheetFormatPr defaultColWidth="9.140625" defaultRowHeight="15"/>
  <cols>
    <col min="1" max="1" width="12.00390625" style="0" customWidth="1"/>
    <col min="2" max="2" width="53.28125" style="0" customWidth="1"/>
    <col min="3" max="3" width="19.28125" style="0" customWidth="1"/>
    <col min="4" max="4" width="18.421875" style="0" customWidth="1"/>
  </cols>
  <sheetData>
    <row r="1" spans="1:4" ht="15">
      <c r="A1" s="558" t="str">
        <f>'Orçamento Básico - Anexo A'!A1</f>
        <v xml:space="preserve">PREFEITURA MUNICIPAL DE CAICÓ
GERENCIAMENTO DO SISTEMA DE ILUMINAÇÃO PÚBLICA
ORÇAMENTO BÁSICO </v>
      </c>
      <c r="B1" s="559"/>
      <c r="C1" s="559"/>
      <c r="D1" s="560"/>
    </row>
    <row r="2" spans="1:4" ht="33.75" customHeight="1">
      <c r="A2" s="558"/>
      <c r="B2" s="559"/>
      <c r="C2" s="559"/>
      <c r="D2" s="560"/>
    </row>
    <row r="3" spans="1:4" ht="15">
      <c r="A3" s="561" t="s">
        <v>1342</v>
      </c>
      <c r="B3" s="562"/>
      <c r="C3" s="562"/>
      <c r="D3" s="563"/>
    </row>
    <row r="4" spans="1:4" ht="27" customHeight="1">
      <c r="A4" s="564" t="s">
        <v>150</v>
      </c>
      <c r="B4" s="565"/>
      <c r="C4" s="565"/>
      <c r="D4" s="566"/>
    </row>
    <row r="5" spans="1:4" ht="15.75" thickBot="1">
      <c r="A5" s="567"/>
      <c r="B5" s="568"/>
      <c r="C5" s="568"/>
      <c r="D5" s="569"/>
    </row>
    <row r="6" spans="1:4" ht="15">
      <c r="A6" s="85" t="s">
        <v>93</v>
      </c>
      <c r="B6" s="86" t="s">
        <v>2</v>
      </c>
      <c r="C6" s="86" t="s">
        <v>151</v>
      </c>
      <c r="D6" s="87" t="s">
        <v>152</v>
      </c>
    </row>
    <row r="7" spans="1:4" ht="15">
      <c r="A7" s="555" t="s">
        <v>153</v>
      </c>
      <c r="B7" s="556"/>
      <c r="C7" s="556"/>
      <c r="D7" s="557"/>
    </row>
    <row r="8" spans="1:4" ht="15">
      <c r="A8" s="88" t="s">
        <v>154</v>
      </c>
      <c r="B8" s="89" t="s">
        <v>101</v>
      </c>
      <c r="C8" s="90" t="s">
        <v>155</v>
      </c>
      <c r="D8" s="91" t="s">
        <v>155</v>
      </c>
    </row>
    <row r="9" spans="1:4" ht="15">
      <c r="A9" s="92" t="s">
        <v>156</v>
      </c>
      <c r="B9" s="93" t="s">
        <v>102</v>
      </c>
      <c r="C9" s="90" t="s">
        <v>157</v>
      </c>
      <c r="D9" s="91" t="s">
        <v>157</v>
      </c>
    </row>
    <row r="10" spans="1:4" ht="15">
      <c r="A10" s="92" t="s">
        <v>158</v>
      </c>
      <c r="B10" s="93" t="s">
        <v>103</v>
      </c>
      <c r="C10" s="90" t="s">
        <v>159</v>
      </c>
      <c r="D10" s="91" t="s">
        <v>159</v>
      </c>
    </row>
    <row r="11" spans="1:4" ht="15">
      <c r="A11" s="92" t="s">
        <v>160</v>
      </c>
      <c r="B11" s="93" t="s">
        <v>98</v>
      </c>
      <c r="C11" s="90" t="s">
        <v>161</v>
      </c>
      <c r="D11" s="91" t="s">
        <v>161</v>
      </c>
    </row>
    <row r="12" spans="1:4" ht="15">
      <c r="A12" s="92" t="s">
        <v>162</v>
      </c>
      <c r="B12" s="93" t="s">
        <v>99</v>
      </c>
      <c r="C12" s="90" t="s">
        <v>163</v>
      </c>
      <c r="D12" s="91" t="s">
        <v>163</v>
      </c>
    </row>
    <row r="13" spans="1:4" ht="15">
      <c r="A13" s="92" t="s">
        <v>164</v>
      </c>
      <c r="B13" s="93" t="s">
        <v>104</v>
      </c>
      <c r="C13" s="90" t="s">
        <v>165</v>
      </c>
      <c r="D13" s="91" t="s">
        <v>165</v>
      </c>
    </row>
    <row r="14" spans="1:4" ht="15">
      <c r="A14" s="92" t="s">
        <v>166</v>
      </c>
      <c r="B14" s="94" t="s">
        <v>100</v>
      </c>
      <c r="C14" s="90" t="s">
        <v>167</v>
      </c>
      <c r="D14" s="91" t="s">
        <v>167</v>
      </c>
    </row>
    <row r="15" spans="1:4" ht="15">
      <c r="A15" s="92" t="s">
        <v>168</v>
      </c>
      <c r="B15" s="93" t="s">
        <v>105</v>
      </c>
      <c r="C15" s="90" t="s">
        <v>169</v>
      </c>
      <c r="D15" s="91" t="s">
        <v>169</v>
      </c>
    </row>
    <row r="16" spans="1:4" ht="15">
      <c r="A16" s="92" t="s">
        <v>170</v>
      </c>
      <c r="B16" s="93" t="s">
        <v>171</v>
      </c>
      <c r="C16" s="95">
        <v>0</v>
      </c>
      <c r="D16" s="96">
        <v>0</v>
      </c>
    </row>
    <row r="17" spans="1:4" ht="15.75" thickBot="1">
      <c r="A17" s="570"/>
      <c r="B17" s="571"/>
      <c r="C17" s="571"/>
      <c r="D17" s="572"/>
    </row>
    <row r="18" spans="1:4" ht="15.75" thickBot="1">
      <c r="A18" s="97" t="s">
        <v>94</v>
      </c>
      <c r="B18" s="98" t="s">
        <v>172</v>
      </c>
      <c r="C18" s="99">
        <v>16.8</v>
      </c>
      <c r="D18" s="100">
        <v>16.8</v>
      </c>
    </row>
    <row r="19" spans="1:4" ht="15">
      <c r="A19" s="573"/>
      <c r="B19" s="574"/>
      <c r="C19" s="574"/>
      <c r="D19" s="575"/>
    </row>
    <row r="20" spans="1:4" ht="15">
      <c r="A20" s="555" t="s">
        <v>173</v>
      </c>
      <c r="B20" s="556"/>
      <c r="C20" s="556"/>
      <c r="D20" s="557"/>
    </row>
    <row r="21" spans="1:4" ht="15">
      <c r="A21" s="92" t="s">
        <v>174</v>
      </c>
      <c r="B21" s="93" t="s">
        <v>175</v>
      </c>
      <c r="C21" s="90">
        <v>17.87</v>
      </c>
      <c r="D21" s="101" t="s">
        <v>176</v>
      </c>
    </row>
    <row r="22" spans="1:4" ht="15">
      <c r="A22" s="92" t="s">
        <v>177</v>
      </c>
      <c r="B22" s="93" t="s">
        <v>178</v>
      </c>
      <c r="C22" s="90">
        <v>3.72</v>
      </c>
      <c r="D22" s="101" t="s">
        <v>176</v>
      </c>
    </row>
    <row r="23" spans="1:4" ht="15">
      <c r="A23" s="92" t="s">
        <v>179</v>
      </c>
      <c r="B23" s="93" t="s">
        <v>180</v>
      </c>
      <c r="C23" s="90">
        <v>0.91</v>
      </c>
      <c r="D23" s="101" t="s">
        <v>181</v>
      </c>
    </row>
    <row r="24" spans="1:4" ht="15">
      <c r="A24" s="92" t="s">
        <v>182</v>
      </c>
      <c r="B24" s="93" t="s">
        <v>183</v>
      </c>
      <c r="C24" s="90">
        <v>10.92</v>
      </c>
      <c r="D24" s="101" t="s">
        <v>184</v>
      </c>
    </row>
    <row r="25" spans="1:4" ht="15">
      <c r="A25" s="92" t="s">
        <v>185</v>
      </c>
      <c r="B25" s="93" t="s">
        <v>186</v>
      </c>
      <c r="C25" s="90" t="s">
        <v>187</v>
      </c>
      <c r="D25" s="101" t="s">
        <v>188</v>
      </c>
    </row>
    <row r="26" spans="1:4" ht="15">
      <c r="A26" s="92" t="s">
        <v>189</v>
      </c>
      <c r="B26" s="93" t="s">
        <v>190</v>
      </c>
      <c r="C26" s="90" t="s">
        <v>191</v>
      </c>
      <c r="D26" s="101" t="s">
        <v>192</v>
      </c>
    </row>
    <row r="27" spans="1:4" ht="15">
      <c r="A27" s="92" t="s">
        <v>193</v>
      </c>
      <c r="B27" s="93" t="s">
        <v>194</v>
      </c>
      <c r="C27" s="90">
        <v>1.65</v>
      </c>
      <c r="D27" s="101" t="s">
        <v>176</v>
      </c>
    </row>
    <row r="28" spans="1:4" ht="15">
      <c r="A28" s="92" t="s">
        <v>195</v>
      </c>
      <c r="B28" s="93" t="s">
        <v>196</v>
      </c>
      <c r="C28" s="90" t="s">
        <v>197</v>
      </c>
      <c r="D28" s="101" t="s">
        <v>198</v>
      </c>
    </row>
    <row r="29" spans="1:4" ht="15">
      <c r="A29" s="92" t="s">
        <v>199</v>
      </c>
      <c r="B29" s="93" t="s">
        <v>200</v>
      </c>
      <c r="C29" s="90">
        <v>10.42</v>
      </c>
      <c r="D29" s="101">
        <v>7.96</v>
      </c>
    </row>
    <row r="30" spans="1:4" ht="15">
      <c r="A30" s="92" t="s">
        <v>201</v>
      </c>
      <c r="B30" s="93" t="s">
        <v>202</v>
      </c>
      <c r="C30" s="90" t="s">
        <v>203</v>
      </c>
      <c r="D30" s="101" t="s">
        <v>204</v>
      </c>
    </row>
    <row r="31" spans="1:4" ht="15.75" thickBot="1">
      <c r="A31" s="102"/>
      <c r="B31" s="103"/>
      <c r="C31" s="103"/>
      <c r="D31" s="104"/>
    </row>
    <row r="32" spans="1:4" ht="26.25" thickBot="1">
      <c r="A32" s="97" t="s">
        <v>81</v>
      </c>
      <c r="B32" s="98" t="s">
        <v>205</v>
      </c>
      <c r="C32" s="99">
        <v>46.45</v>
      </c>
      <c r="D32" s="100">
        <v>17.71</v>
      </c>
    </row>
    <row r="33" spans="1:4" ht="15">
      <c r="A33" s="105"/>
      <c r="B33" s="106"/>
      <c r="C33" s="106"/>
      <c r="D33" s="107"/>
    </row>
    <row r="34" spans="1:4" ht="15">
      <c r="A34" s="555" t="s">
        <v>206</v>
      </c>
      <c r="B34" s="556"/>
      <c r="C34" s="556"/>
      <c r="D34" s="557"/>
    </row>
    <row r="35" spans="1:4" ht="15">
      <c r="A35" s="92" t="s">
        <v>207</v>
      </c>
      <c r="B35" s="93" t="s">
        <v>208</v>
      </c>
      <c r="C35" s="90">
        <v>6.35</v>
      </c>
      <c r="D35" s="108">
        <v>4.85</v>
      </c>
    </row>
    <row r="36" spans="1:4" ht="15">
      <c r="A36" s="92" t="s">
        <v>209</v>
      </c>
      <c r="B36" s="93" t="s">
        <v>210</v>
      </c>
      <c r="C36" s="90">
        <v>0.15</v>
      </c>
      <c r="D36" s="108">
        <v>0.11</v>
      </c>
    </row>
    <row r="37" spans="1:4" ht="15">
      <c r="A37" s="92" t="s">
        <v>211</v>
      </c>
      <c r="B37" s="93" t="s">
        <v>212</v>
      </c>
      <c r="C37" s="90">
        <v>3.56</v>
      </c>
      <c r="D37" s="108">
        <v>2.72</v>
      </c>
    </row>
    <row r="38" spans="1:4" ht="15">
      <c r="A38" s="92" t="s">
        <v>213</v>
      </c>
      <c r="B38" s="93" t="s">
        <v>214</v>
      </c>
      <c r="C38" s="90">
        <v>4.84</v>
      </c>
      <c r="D38" s="108">
        <v>3.69</v>
      </c>
    </row>
    <row r="39" spans="1:4" ht="15">
      <c r="A39" s="92" t="s">
        <v>215</v>
      </c>
      <c r="B39" s="93" t="s">
        <v>216</v>
      </c>
      <c r="C39" s="90">
        <v>0.53</v>
      </c>
      <c r="D39" s="108">
        <v>0.41</v>
      </c>
    </row>
    <row r="40" spans="1:4" ht="15.75" thickBot="1">
      <c r="A40" s="109"/>
      <c r="B40" s="110"/>
      <c r="C40" s="111"/>
      <c r="D40" s="112"/>
    </row>
    <row r="41" spans="1:4" ht="26.25" thickBot="1">
      <c r="A41" s="113" t="s">
        <v>109</v>
      </c>
      <c r="B41" s="114" t="s">
        <v>217</v>
      </c>
      <c r="C41" s="115">
        <v>15.43</v>
      </c>
      <c r="D41" s="116">
        <v>11.78</v>
      </c>
    </row>
    <row r="42" spans="1:4" ht="15">
      <c r="A42" s="117"/>
      <c r="B42" s="118"/>
      <c r="C42" s="119"/>
      <c r="D42" s="120"/>
    </row>
    <row r="43" spans="1:4" ht="15">
      <c r="A43" s="555" t="s">
        <v>218</v>
      </c>
      <c r="B43" s="556"/>
      <c r="C43" s="556"/>
      <c r="D43" s="557"/>
    </row>
    <row r="44" spans="1:4" ht="15">
      <c r="A44" s="92" t="s">
        <v>219</v>
      </c>
      <c r="B44" s="93" t="s">
        <v>220</v>
      </c>
      <c r="C44" s="95">
        <v>7.8</v>
      </c>
      <c r="D44" s="108">
        <v>2.98</v>
      </c>
    </row>
    <row r="45" spans="1:4" ht="38.25">
      <c r="A45" s="121" t="s">
        <v>221</v>
      </c>
      <c r="B45" s="93" t="s">
        <v>222</v>
      </c>
      <c r="C45" s="90">
        <v>0.53</v>
      </c>
      <c r="D45" s="122">
        <v>0.41</v>
      </c>
    </row>
    <row r="46" spans="1:4" ht="15.75" thickBot="1">
      <c r="A46" s="109"/>
      <c r="B46" s="110"/>
      <c r="C46" s="111"/>
      <c r="D46" s="112"/>
    </row>
    <row r="47" spans="1:4" ht="24.95" customHeight="1" thickBot="1">
      <c r="A47" s="113" t="s">
        <v>113</v>
      </c>
      <c r="B47" s="114" t="s">
        <v>223</v>
      </c>
      <c r="C47" s="115">
        <v>8.33</v>
      </c>
      <c r="D47" s="116">
        <v>3.39</v>
      </c>
    </row>
    <row r="48" spans="1:4" ht="15">
      <c r="A48" s="123"/>
      <c r="B48" s="106"/>
      <c r="C48" s="124"/>
      <c r="D48" s="125"/>
    </row>
    <row r="49" spans="1:4" ht="15">
      <c r="A49" s="555" t="s">
        <v>224</v>
      </c>
      <c r="B49" s="556"/>
      <c r="C49" s="556"/>
      <c r="D49" s="557"/>
    </row>
    <row r="50" spans="1:4" ht="15">
      <c r="A50" s="92" t="s">
        <v>225</v>
      </c>
      <c r="B50" s="93" t="s">
        <v>226</v>
      </c>
      <c r="C50" s="95">
        <v>30</v>
      </c>
      <c r="D50" s="108">
        <v>30</v>
      </c>
    </row>
    <row r="51" spans="1:4" ht="15" customHeight="1">
      <c r="A51" s="121"/>
      <c r="B51" s="93"/>
      <c r="C51" s="90"/>
      <c r="D51" s="122"/>
    </row>
    <row r="52" spans="1:4" ht="15.75" thickBot="1">
      <c r="A52" s="109"/>
      <c r="B52" s="110"/>
      <c r="C52" s="111"/>
      <c r="D52" s="112"/>
    </row>
    <row r="53" spans="1:4" ht="15.75" thickBot="1">
      <c r="A53" s="113" t="s">
        <v>227</v>
      </c>
      <c r="B53" s="114" t="s">
        <v>228</v>
      </c>
      <c r="C53" s="115">
        <v>30</v>
      </c>
      <c r="D53" s="116">
        <v>30</v>
      </c>
    </row>
    <row r="54" spans="1:4" ht="15.75" thickBot="1">
      <c r="A54" s="126"/>
      <c r="B54" s="127"/>
      <c r="C54" s="128"/>
      <c r="D54" s="129"/>
    </row>
    <row r="55" spans="1:4" ht="15.75" thickBot="1">
      <c r="A55" s="552" t="s">
        <v>229</v>
      </c>
      <c r="B55" s="553"/>
      <c r="C55" s="130">
        <v>117.01</v>
      </c>
      <c r="D55" s="131">
        <v>79.68</v>
      </c>
    </row>
    <row r="56" spans="1:4" ht="15">
      <c r="A56" s="132"/>
      <c r="B56" s="132"/>
      <c r="C56" s="124"/>
      <c r="D56" s="133"/>
    </row>
    <row r="57" spans="1:4" ht="15">
      <c r="A57" s="134"/>
      <c r="B57" s="554"/>
      <c r="C57" s="554"/>
      <c r="D57" s="554"/>
    </row>
  </sheetData>
  <mergeCells count="13">
    <mergeCell ref="A55:B55"/>
    <mergeCell ref="B57:D57"/>
    <mergeCell ref="A49:D49"/>
    <mergeCell ref="A1:D2"/>
    <mergeCell ref="A3:D3"/>
    <mergeCell ref="A4:D4"/>
    <mergeCell ref="A5:D5"/>
    <mergeCell ref="A7:D7"/>
    <mergeCell ref="A17:D17"/>
    <mergeCell ref="A19:D19"/>
    <mergeCell ref="A20:D20"/>
    <mergeCell ref="A34:D34"/>
    <mergeCell ref="A43:D43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1" r:id="rId2"/>
  <ignoredErrors>
    <ignoredError sqref="C8:D15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SheetLayoutView="100" workbookViewId="0" topLeftCell="A1">
      <selection activeCell="N30" sqref="N30"/>
    </sheetView>
  </sheetViews>
  <sheetFormatPr defaultColWidth="8.00390625" defaultRowHeight="15"/>
  <cols>
    <col min="1" max="1" width="8.8515625" style="58" customWidth="1"/>
    <col min="2" max="2" width="11.8515625" style="58" customWidth="1"/>
    <col min="3" max="3" width="13.421875" style="56" customWidth="1"/>
    <col min="4" max="6" width="8.00390625" style="56" customWidth="1"/>
    <col min="7" max="7" width="11.421875" style="56" customWidth="1"/>
    <col min="8" max="8" width="11.57421875" style="56" customWidth="1"/>
    <col min="9" max="9" width="11.00390625" style="83" customWidth="1"/>
    <col min="10" max="10" width="9.140625" style="56" hidden="1" customWidth="1"/>
    <col min="11" max="11" width="9.140625" style="56" customWidth="1"/>
    <col min="12" max="12" width="13.7109375" style="56" bestFit="1" customWidth="1"/>
    <col min="13" max="246" width="9.140625" style="56" customWidth="1"/>
    <col min="247" max="248" width="7.421875" style="56" customWidth="1"/>
    <col min="249" max="255" width="8.00390625" style="56" customWidth="1"/>
    <col min="256" max="16384" width="8.00390625" style="56" customWidth="1"/>
  </cols>
  <sheetData>
    <row r="1" spans="1:9" ht="54" customHeight="1">
      <c r="A1" s="577" t="str">
        <f>'Orçamento Básico - Anexo A'!A1:F1</f>
        <v xml:space="preserve">PREFEITURA MUNICIPAL DE CAICÓ
GERENCIAMENTO DO SISTEMA DE ILUMINAÇÃO PÚBLICA
ORÇAMENTO BÁSICO </v>
      </c>
      <c r="B1" s="578"/>
      <c r="C1" s="578"/>
      <c r="D1" s="578"/>
      <c r="E1" s="578"/>
      <c r="F1" s="578"/>
      <c r="G1" s="578"/>
      <c r="H1" s="578"/>
      <c r="I1" s="579"/>
    </row>
    <row r="2" spans="1:9" ht="12.75" customHeight="1">
      <c r="A2" s="580"/>
      <c r="B2" s="581"/>
      <c r="C2" s="581"/>
      <c r="D2" s="581"/>
      <c r="E2" s="581"/>
      <c r="F2" s="581"/>
      <c r="G2" s="581"/>
      <c r="H2" s="581"/>
      <c r="I2" s="582"/>
    </row>
    <row r="3" spans="1:9" ht="15" customHeight="1">
      <c r="A3" s="583"/>
      <c r="B3" s="584"/>
      <c r="C3" s="584"/>
      <c r="D3" s="584"/>
      <c r="E3" s="584"/>
      <c r="F3" s="584"/>
      <c r="G3" s="584"/>
      <c r="H3" s="584"/>
      <c r="I3" s="585"/>
    </row>
    <row r="4" spans="1:9" ht="18.75">
      <c r="A4" s="586" t="s">
        <v>114</v>
      </c>
      <c r="B4" s="587"/>
      <c r="C4" s="587"/>
      <c r="D4" s="587"/>
      <c r="E4" s="587"/>
      <c r="F4" s="587"/>
      <c r="G4" s="587"/>
      <c r="H4" s="587"/>
      <c r="I4" s="588"/>
    </row>
    <row r="5" spans="1:9" ht="18.75">
      <c r="A5" s="589" t="s">
        <v>115</v>
      </c>
      <c r="B5" s="590"/>
      <c r="C5" s="590"/>
      <c r="D5" s="590"/>
      <c r="E5" s="590"/>
      <c r="F5" s="590"/>
      <c r="G5" s="590"/>
      <c r="H5" s="590"/>
      <c r="I5" s="591"/>
    </row>
    <row r="6" spans="1:9" ht="15">
      <c r="A6" s="59" t="s">
        <v>1</v>
      </c>
      <c r="B6" s="592" t="s">
        <v>116</v>
      </c>
      <c r="C6" s="592"/>
      <c r="D6" s="592"/>
      <c r="E6" s="592"/>
      <c r="F6" s="592"/>
      <c r="G6" s="60" t="s">
        <v>117</v>
      </c>
      <c r="H6" s="593" t="s">
        <v>118</v>
      </c>
      <c r="I6" s="594"/>
    </row>
    <row r="7" spans="1:9" ht="15">
      <c r="A7" s="61"/>
      <c r="B7" s="62"/>
      <c r="C7" s="62"/>
      <c r="D7" s="62"/>
      <c r="E7" s="62"/>
      <c r="F7" s="62"/>
      <c r="G7" s="62"/>
      <c r="H7" s="62"/>
      <c r="I7" s="63"/>
    </row>
    <row r="8" spans="1:9" ht="15">
      <c r="A8" s="64" t="s">
        <v>94</v>
      </c>
      <c r="B8" s="595" t="s">
        <v>119</v>
      </c>
      <c r="C8" s="595"/>
      <c r="D8" s="595"/>
      <c r="E8" s="595"/>
      <c r="F8" s="595"/>
      <c r="G8" s="595"/>
      <c r="H8" s="595"/>
      <c r="I8" s="595"/>
    </row>
    <row r="9" spans="1:9" ht="15">
      <c r="A9" s="65" t="s">
        <v>95</v>
      </c>
      <c r="B9" s="596" t="s">
        <v>120</v>
      </c>
      <c r="C9" s="596"/>
      <c r="D9" s="596"/>
      <c r="E9" s="596"/>
      <c r="F9" s="596"/>
      <c r="G9" s="66" t="s">
        <v>121</v>
      </c>
      <c r="H9" s="67"/>
      <c r="I9" s="68">
        <v>0.0307</v>
      </c>
    </row>
    <row r="10" spans="1:9" ht="15">
      <c r="A10" s="65" t="s">
        <v>96</v>
      </c>
      <c r="B10" s="596" t="s">
        <v>122</v>
      </c>
      <c r="C10" s="596"/>
      <c r="D10" s="596"/>
      <c r="E10" s="596"/>
      <c r="F10" s="596"/>
      <c r="G10" s="66" t="s">
        <v>123</v>
      </c>
      <c r="H10" s="67"/>
      <c r="I10" s="68">
        <v>0.0060150245</v>
      </c>
    </row>
    <row r="11" spans="1:9" ht="15">
      <c r="A11" s="65" t="s">
        <v>97</v>
      </c>
      <c r="B11" s="596" t="s">
        <v>124</v>
      </c>
      <c r="C11" s="596"/>
      <c r="D11" s="596"/>
      <c r="E11" s="596"/>
      <c r="F11" s="596"/>
      <c r="G11" s="66" t="s">
        <v>125</v>
      </c>
      <c r="H11" s="67"/>
      <c r="I11" s="68">
        <v>0.0097</v>
      </c>
    </row>
    <row r="12" spans="1:9" ht="15">
      <c r="A12" s="69"/>
      <c r="B12" s="597"/>
      <c r="C12" s="597"/>
      <c r="D12" s="597"/>
      <c r="E12" s="597"/>
      <c r="F12" s="597"/>
      <c r="G12" s="597"/>
      <c r="H12" s="70" t="s">
        <v>126</v>
      </c>
      <c r="I12" s="71">
        <f>SUM(I9:I11)</f>
        <v>0.0464150245</v>
      </c>
    </row>
    <row r="13" spans="1:9" ht="15">
      <c r="A13" s="70" t="s">
        <v>81</v>
      </c>
      <c r="B13" s="576" t="s">
        <v>127</v>
      </c>
      <c r="C13" s="576"/>
      <c r="D13" s="576"/>
      <c r="E13" s="576"/>
      <c r="F13" s="576"/>
      <c r="G13" s="576"/>
      <c r="H13" s="576"/>
      <c r="I13" s="576"/>
    </row>
    <row r="14" spans="1:9" ht="15">
      <c r="A14" s="65" t="s">
        <v>106</v>
      </c>
      <c r="B14" s="596" t="s">
        <v>128</v>
      </c>
      <c r="C14" s="596"/>
      <c r="D14" s="596"/>
      <c r="E14" s="596"/>
      <c r="F14" s="596"/>
      <c r="G14" s="66" t="s">
        <v>129</v>
      </c>
      <c r="H14" s="68">
        <v>0.004</v>
      </c>
      <c r="I14" s="68" t="s">
        <v>130</v>
      </c>
    </row>
    <row r="15" spans="1:9" ht="15">
      <c r="A15" s="65" t="s">
        <v>107</v>
      </c>
      <c r="B15" s="596" t="s">
        <v>131</v>
      </c>
      <c r="C15" s="596"/>
      <c r="D15" s="596"/>
      <c r="E15" s="596"/>
      <c r="F15" s="596"/>
      <c r="G15" s="66" t="s">
        <v>132</v>
      </c>
      <c r="H15" s="68">
        <v>0.004</v>
      </c>
      <c r="I15" s="68" t="s">
        <v>130</v>
      </c>
    </row>
    <row r="16" spans="1:9" ht="15">
      <c r="A16" s="65" t="s">
        <v>133</v>
      </c>
      <c r="B16" s="596" t="s">
        <v>134</v>
      </c>
      <c r="C16" s="596"/>
      <c r="D16" s="596"/>
      <c r="E16" s="596"/>
      <c r="F16" s="596"/>
      <c r="G16" s="66" t="s">
        <v>135</v>
      </c>
      <c r="H16" s="67"/>
      <c r="I16" s="68">
        <v>0.008</v>
      </c>
    </row>
    <row r="17" spans="1:9" ht="15">
      <c r="A17" s="65" t="s">
        <v>108</v>
      </c>
      <c r="B17" s="596" t="s">
        <v>136</v>
      </c>
      <c r="C17" s="596"/>
      <c r="D17" s="596"/>
      <c r="E17" s="596"/>
      <c r="F17" s="596"/>
      <c r="G17" s="66" t="s">
        <v>137</v>
      </c>
      <c r="H17" s="67"/>
      <c r="I17" s="68">
        <v>0.0598</v>
      </c>
    </row>
    <row r="18" spans="1:9" ht="15">
      <c r="A18" s="69"/>
      <c r="B18" s="597"/>
      <c r="C18" s="597"/>
      <c r="D18" s="597"/>
      <c r="E18" s="597"/>
      <c r="F18" s="597"/>
      <c r="G18" s="597"/>
      <c r="H18" s="72" t="s">
        <v>138</v>
      </c>
      <c r="I18" s="73">
        <f>SUM(I16:I17)</f>
        <v>0.0678</v>
      </c>
    </row>
    <row r="19" spans="1:9" ht="15">
      <c r="A19" s="70" t="s">
        <v>109</v>
      </c>
      <c r="B19" s="576" t="s">
        <v>139</v>
      </c>
      <c r="C19" s="576"/>
      <c r="D19" s="576"/>
      <c r="E19" s="576"/>
      <c r="F19" s="576"/>
      <c r="G19" s="576"/>
      <c r="H19" s="576"/>
      <c r="I19" s="576"/>
    </row>
    <row r="20" spans="1:9" ht="15">
      <c r="A20" s="65" t="s">
        <v>110</v>
      </c>
      <c r="B20" s="605" t="s">
        <v>140</v>
      </c>
      <c r="C20" s="605"/>
      <c r="D20" s="605"/>
      <c r="E20" s="605"/>
      <c r="F20" s="605"/>
      <c r="G20" s="65"/>
      <c r="H20" s="74"/>
      <c r="I20" s="75">
        <v>0.05</v>
      </c>
    </row>
    <row r="21" spans="1:9" ht="15">
      <c r="A21" s="65" t="s">
        <v>141</v>
      </c>
      <c r="B21" s="605" t="s">
        <v>142</v>
      </c>
      <c r="C21" s="605"/>
      <c r="D21" s="605"/>
      <c r="E21" s="605"/>
      <c r="F21" s="605"/>
      <c r="G21" s="65"/>
      <c r="H21" s="74"/>
      <c r="I21" s="75">
        <v>0.0065</v>
      </c>
    </row>
    <row r="22" spans="1:9" ht="15">
      <c r="A22" s="65" t="s">
        <v>111</v>
      </c>
      <c r="B22" s="605" t="s">
        <v>143</v>
      </c>
      <c r="C22" s="605"/>
      <c r="D22" s="605"/>
      <c r="E22" s="605"/>
      <c r="F22" s="605"/>
      <c r="G22" s="65"/>
      <c r="H22" s="74"/>
      <c r="I22" s="75">
        <v>0.03</v>
      </c>
    </row>
    <row r="23" spans="1:9" ht="15">
      <c r="A23" s="65" t="s">
        <v>112</v>
      </c>
      <c r="B23" s="605" t="s">
        <v>144</v>
      </c>
      <c r="C23" s="605"/>
      <c r="D23" s="605"/>
      <c r="E23" s="605"/>
      <c r="F23" s="605"/>
      <c r="G23" s="65"/>
      <c r="H23" s="74"/>
      <c r="I23" s="75">
        <v>0.045</v>
      </c>
    </row>
    <row r="24" spans="1:9" ht="15">
      <c r="A24" s="69"/>
      <c r="B24" s="606"/>
      <c r="C24" s="607"/>
      <c r="D24" s="607"/>
      <c r="E24" s="607"/>
      <c r="F24" s="608"/>
      <c r="G24" s="76" t="s">
        <v>145</v>
      </c>
      <c r="H24" s="70" t="s">
        <v>146</v>
      </c>
      <c r="I24" s="71">
        <f>SUM(I20:I23)</f>
        <v>0.1315</v>
      </c>
    </row>
    <row r="25" spans="1:12" ht="15">
      <c r="A25" s="602"/>
      <c r="B25" s="603"/>
      <c r="C25" s="603"/>
      <c r="D25" s="603"/>
      <c r="E25" s="603"/>
      <c r="F25" s="603"/>
      <c r="G25" s="603"/>
      <c r="H25" s="603"/>
      <c r="I25" s="604"/>
      <c r="L25" s="175"/>
    </row>
    <row r="26" spans="1:12" ht="15">
      <c r="A26" s="598"/>
      <c r="B26" s="600" t="s">
        <v>147</v>
      </c>
      <c r="C26" s="600"/>
      <c r="D26" s="77"/>
      <c r="E26" s="78"/>
      <c r="F26" s="78"/>
      <c r="G26" s="78"/>
      <c r="H26" s="79" t="s">
        <v>148</v>
      </c>
      <c r="I26" s="174">
        <f>(((1+I9+H14+H15+I11)*(1+I10)*(1+I17))/(1-I24))-1</f>
        <v>0.2870208169909161</v>
      </c>
      <c r="L26" s="175"/>
    </row>
    <row r="27" spans="1:12" ht="14.25">
      <c r="A27" s="599"/>
      <c r="B27" s="601" t="s">
        <v>149</v>
      </c>
      <c r="C27" s="601"/>
      <c r="D27" s="601"/>
      <c r="E27" s="601"/>
      <c r="F27" s="601"/>
      <c r="G27" s="601"/>
      <c r="H27" s="601"/>
      <c r="I27" s="601"/>
      <c r="L27" s="175"/>
    </row>
    <row r="28" spans="1:9" ht="15">
      <c r="A28" s="80"/>
      <c r="B28" s="81"/>
      <c r="C28" s="81"/>
      <c r="D28" s="81"/>
      <c r="E28" s="81"/>
      <c r="F28" s="81"/>
      <c r="G28" s="81"/>
      <c r="H28" s="82"/>
      <c r="I28" s="82"/>
    </row>
  </sheetData>
  <mergeCells count="27">
    <mergeCell ref="A26:A27"/>
    <mergeCell ref="B26:C26"/>
    <mergeCell ref="B27:I27"/>
    <mergeCell ref="A25:I25"/>
    <mergeCell ref="B14:F14"/>
    <mergeCell ref="B15:F15"/>
    <mergeCell ref="B16:F16"/>
    <mergeCell ref="B17:F17"/>
    <mergeCell ref="B18:G18"/>
    <mergeCell ref="B19:I19"/>
    <mergeCell ref="B20:F20"/>
    <mergeCell ref="B21:F21"/>
    <mergeCell ref="B22:F22"/>
    <mergeCell ref="B23:F23"/>
    <mergeCell ref="B24:F24"/>
    <mergeCell ref="B13:I13"/>
    <mergeCell ref="A1:I1"/>
    <mergeCell ref="A2:I3"/>
    <mergeCell ref="A4:I4"/>
    <mergeCell ref="A5:I5"/>
    <mergeCell ref="B6:F6"/>
    <mergeCell ref="H6:I6"/>
    <mergeCell ref="B8:I8"/>
    <mergeCell ref="B9:F9"/>
    <mergeCell ref="B10:F10"/>
    <mergeCell ref="B11:F11"/>
    <mergeCell ref="B12:G12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BreakPreview" zoomScaleSheetLayoutView="100" workbookViewId="0" topLeftCell="A1">
      <selection activeCell="A3" sqref="A3"/>
    </sheetView>
  </sheetViews>
  <sheetFormatPr defaultColWidth="9.140625" defaultRowHeight="15"/>
  <cols>
    <col min="1" max="1" width="32.140625" style="0" customWidth="1"/>
    <col min="2" max="2" width="22.8515625" style="0" customWidth="1"/>
    <col min="3" max="8" width="17.00390625" style="0" bestFit="1" customWidth="1"/>
  </cols>
  <sheetData>
    <row r="1" spans="1:8" ht="15">
      <c r="A1" s="609" t="s">
        <v>1345</v>
      </c>
      <c r="B1" s="609"/>
      <c r="C1" s="609"/>
      <c r="D1" s="609"/>
      <c r="E1" s="609"/>
      <c r="F1" s="609"/>
      <c r="G1" s="609"/>
      <c r="H1" s="609"/>
    </row>
    <row r="2" spans="1:8" ht="15">
      <c r="A2" s="609" t="s">
        <v>1348</v>
      </c>
      <c r="B2" s="609"/>
      <c r="C2" s="609"/>
      <c r="D2" s="609"/>
      <c r="E2" s="609"/>
      <c r="F2" s="609"/>
      <c r="G2" s="609"/>
      <c r="H2" s="609"/>
    </row>
    <row r="3" spans="1:8" ht="15">
      <c r="A3" s="479"/>
      <c r="B3" s="479"/>
      <c r="C3" s="479"/>
      <c r="D3" s="479"/>
      <c r="E3" s="479"/>
      <c r="F3" s="479"/>
      <c r="G3" s="479"/>
      <c r="H3" s="479"/>
    </row>
    <row r="4" spans="1:8" ht="15">
      <c r="A4" s="609" t="s">
        <v>1347</v>
      </c>
      <c r="B4" s="609"/>
      <c r="C4" s="609"/>
      <c r="D4" s="609"/>
      <c r="E4" s="609"/>
      <c r="F4" s="609"/>
      <c r="G4" s="609"/>
      <c r="H4" s="609"/>
    </row>
    <row r="5" spans="1:8" ht="15.75" thickBot="1">
      <c r="A5" s="459"/>
      <c r="B5" s="459"/>
      <c r="C5" s="459"/>
      <c r="D5" s="459"/>
      <c r="E5" s="459"/>
      <c r="F5" s="459"/>
      <c r="G5" s="459"/>
      <c r="H5" s="459"/>
    </row>
    <row r="6" spans="1:10" ht="15">
      <c r="A6" s="613" t="s">
        <v>774</v>
      </c>
      <c r="B6" s="617" t="s">
        <v>1327</v>
      </c>
      <c r="C6" s="615" t="s">
        <v>788</v>
      </c>
      <c r="D6" s="615"/>
      <c r="E6" s="615"/>
      <c r="F6" s="615"/>
      <c r="G6" s="615"/>
      <c r="H6" s="616"/>
      <c r="I6" s="281"/>
      <c r="J6" s="281"/>
    </row>
    <row r="7" spans="1:8" ht="22.5" customHeight="1" thickBot="1">
      <c r="A7" s="614"/>
      <c r="B7" s="618"/>
      <c r="C7" s="285" t="s">
        <v>775</v>
      </c>
      <c r="D7" s="285" t="s">
        <v>776</v>
      </c>
      <c r="E7" s="285" t="s">
        <v>777</v>
      </c>
      <c r="F7" s="285" t="s">
        <v>778</v>
      </c>
      <c r="G7" s="285" t="s">
        <v>779</v>
      </c>
      <c r="H7" s="286" t="s">
        <v>780</v>
      </c>
    </row>
    <row r="8" spans="1:8" ht="60" customHeight="1">
      <c r="A8" s="453" t="str">
        <f>'Orçamento Básico - Anexo A'!B7</f>
        <v>Operação do Sistema de Iluminação Pública</v>
      </c>
      <c r="B8" s="284">
        <f>'Orçamento Básico - Anexo A'!F6*(1+'4 - BDI - Anexo D'!I26)</f>
        <v>857467.7011053431</v>
      </c>
      <c r="C8" s="284">
        <f>B8/12</f>
        <v>71455.64175877858</v>
      </c>
      <c r="D8" s="284">
        <f aca="true" t="shared" si="0" ref="D8:H9">C8</f>
        <v>71455.64175877858</v>
      </c>
      <c r="E8" s="284">
        <f t="shared" si="0"/>
        <v>71455.64175877858</v>
      </c>
      <c r="F8" s="284">
        <f t="shared" si="0"/>
        <v>71455.64175877858</v>
      </c>
      <c r="G8" s="284">
        <f t="shared" si="0"/>
        <v>71455.64175877858</v>
      </c>
      <c r="H8" s="287">
        <f t="shared" si="0"/>
        <v>71455.64175877858</v>
      </c>
    </row>
    <row r="9" spans="1:9" ht="60" customHeight="1">
      <c r="A9" s="454" t="str">
        <f>'Orçamento Básico - Anexo A'!B9</f>
        <v>Eficientização e melhorias na rede de iluminação pública</v>
      </c>
      <c r="B9" s="282">
        <f>'Orçamento Básico - Anexo A'!F9*(1+'4 - BDI - Anexo D'!I26)</f>
        <v>941383.3069674829</v>
      </c>
      <c r="C9" s="282">
        <f>B9/12</f>
        <v>78448.60891395691</v>
      </c>
      <c r="D9" s="282">
        <f t="shared" si="0"/>
        <v>78448.60891395691</v>
      </c>
      <c r="E9" s="282">
        <f t="shared" si="0"/>
        <v>78448.60891395691</v>
      </c>
      <c r="F9" s="282">
        <f t="shared" si="0"/>
        <v>78448.60891395691</v>
      </c>
      <c r="G9" s="282">
        <f t="shared" si="0"/>
        <v>78448.60891395691</v>
      </c>
      <c r="H9" s="288">
        <f t="shared" si="0"/>
        <v>78448.60891395691</v>
      </c>
      <c r="I9" s="283"/>
    </row>
    <row r="10" spans="1:8" ht="24.75" customHeight="1">
      <c r="A10" s="289" t="s">
        <v>70</v>
      </c>
      <c r="B10" s="416"/>
      <c r="C10" s="282">
        <f aca="true" t="shared" si="1" ref="C10:H10">SUM(C8:C9)</f>
        <v>149904.2506727355</v>
      </c>
      <c r="D10" s="282">
        <f t="shared" si="1"/>
        <v>149904.2506727355</v>
      </c>
      <c r="E10" s="282">
        <f t="shared" si="1"/>
        <v>149904.2506727355</v>
      </c>
      <c r="F10" s="282">
        <f t="shared" si="1"/>
        <v>149904.2506727355</v>
      </c>
      <c r="G10" s="282">
        <f t="shared" si="1"/>
        <v>149904.2506727355</v>
      </c>
      <c r="H10" s="288">
        <f t="shared" si="1"/>
        <v>149904.2506727355</v>
      </c>
    </row>
    <row r="11" spans="1:8" ht="24.75" customHeight="1">
      <c r="A11" s="289" t="s">
        <v>787</v>
      </c>
      <c r="B11" s="415">
        <f>SUM(B8:B10)</f>
        <v>1798851.008072826</v>
      </c>
      <c r="C11" s="282">
        <f>C10</f>
        <v>149904.2506727355</v>
      </c>
      <c r="D11" s="282">
        <f>D10+C11</f>
        <v>299808.501345471</v>
      </c>
      <c r="E11" s="282">
        <f aca="true" t="shared" si="2" ref="E11:H11">E10+D11</f>
        <v>449712.7520182065</v>
      </c>
      <c r="F11" s="282">
        <f t="shared" si="2"/>
        <v>599617.002690942</v>
      </c>
      <c r="G11" s="282">
        <f t="shared" si="2"/>
        <v>749521.2533636775</v>
      </c>
      <c r="H11" s="288">
        <f t="shared" si="2"/>
        <v>899425.504036413</v>
      </c>
    </row>
    <row r="12" spans="1:8" ht="15">
      <c r="A12" s="290"/>
      <c r="B12" s="410"/>
      <c r="C12" s="57"/>
      <c r="D12" s="57"/>
      <c r="E12" s="57"/>
      <c r="F12" s="57"/>
      <c r="G12" s="57"/>
      <c r="H12" s="291"/>
    </row>
    <row r="13" spans="1:8" ht="15">
      <c r="A13" s="610" t="s">
        <v>774</v>
      </c>
      <c r="B13" s="411"/>
      <c r="C13" s="611"/>
      <c r="D13" s="611"/>
      <c r="E13" s="611"/>
      <c r="F13" s="611"/>
      <c r="G13" s="611"/>
      <c r="H13" s="612"/>
    </row>
    <row r="14" spans="1:8" ht="15">
      <c r="A14" s="610"/>
      <c r="B14" s="412"/>
      <c r="C14" s="176" t="s">
        <v>781</v>
      </c>
      <c r="D14" s="176" t="s">
        <v>782</v>
      </c>
      <c r="E14" s="176" t="s">
        <v>783</v>
      </c>
      <c r="F14" s="176" t="s">
        <v>784</v>
      </c>
      <c r="G14" s="176" t="s">
        <v>785</v>
      </c>
      <c r="H14" s="292" t="s">
        <v>786</v>
      </c>
    </row>
    <row r="15" spans="1:8" ht="60" customHeight="1">
      <c r="A15" s="454" t="str">
        <f>A8</f>
        <v>Operação do Sistema de Iluminação Pública</v>
      </c>
      <c r="B15" s="413"/>
      <c r="C15" s="282">
        <f>C8</f>
        <v>71455.64175877858</v>
      </c>
      <c r="D15" s="282">
        <f aca="true" t="shared" si="3" ref="D15:H15">D8</f>
        <v>71455.64175877858</v>
      </c>
      <c r="E15" s="282">
        <f t="shared" si="3"/>
        <v>71455.64175877858</v>
      </c>
      <c r="F15" s="282">
        <f t="shared" si="3"/>
        <v>71455.64175877858</v>
      </c>
      <c r="G15" s="282">
        <f t="shared" si="3"/>
        <v>71455.64175877858</v>
      </c>
      <c r="H15" s="288">
        <f t="shared" si="3"/>
        <v>71455.64175877858</v>
      </c>
    </row>
    <row r="16" spans="1:9" ht="60" customHeight="1">
      <c r="A16" s="454" t="str">
        <f>A9</f>
        <v>Eficientização e melhorias na rede de iluminação pública</v>
      </c>
      <c r="B16" s="408"/>
      <c r="C16" s="282">
        <f>C9</f>
        <v>78448.60891395691</v>
      </c>
      <c r="D16" s="282">
        <f aca="true" t="shared" si="4" ref="D16:H16">D9</f>
        <v>78448.60891395691</v>
      </c>
      <c r="E16" s="282">
        <f t="shared" si="4"/>
        <v>78448.60891395691</v>
      </c>
      <c r="F16" s="282">
        <f t="shared" si="4"/>
        <v>78448.60891395691</v>
      </c>
      <c r="G16" s="282">
        <f t="shared" si="4"/>
        <v>78448.60891395691</v>
      </c>
      <c r="H16" s="288">
        <f t="shared" si="4"/>
        <v>78448.60891395691</v>
      </c>
      <c r="I16" s="283"/>
    </row>
    <row r="17" spans="1:8" ht="24.75" customHeight="1">
      <c r="A17" s="289" t="s">
        <v>70</v>
      </c>
      <c r="B17" s="409"/>
      <c r="C17" s="282">
        <f aca="true" t="shared" si="5" ref="C17:H17">SUM(C15:C16)</f>
        <v>149904.2506727355</v>
      </c>
      <c r="D17" s="282">
        <f t="shared" si="5"/>
        <v>149904.2506727355</v>
      </c>
      <c r="E17" s="282">
        <f t="shared" si="5"/>
        <v>149904.2506727355</v>
      </c>
      <c r="F17" s="282">
        <f t="shared" si="5"/>
        <v>149904.2506727355</v>
      </c>
      <c r="G17" s="282">
        <f t="shared" si="5"/>
        <v>149904.2506727355</v>
      </c>
      <c r="H17" s="288">
        <f t="shared" si="5"/>
        <v>149904.2506727355</v>
      </c>
    </row>
    <row r="18" spans="1:8" ht="24.75" customHeight="1" thickBot="1">
      <c r="A18" s="293" t="s">
        <v>787</v>
      </c>
      <c r="B18" s="414"/>
      <c r="C18" s="294">
        <f>C17+H11</f>
        <v>1049329.7547091485</v>
      </c>
      <c r="D18" s="294">
        <f>D17+C18</f>
        <v>1199234.005381884</v>
      </c>
      <c r="E18" s="294">
        <f aca="true" t="shared" si="6" ref="E18">E17+D18</f>
        <v>1349138.2560546196</v>
      </c>
      <c r="F18" s="294">
        <f aca="true" t="shared" si="7" ref="F18">F17+E18</f>
        <v>1499042.506727355</v>
      </c>
      <c r="G18" s="294">
        <f aca="true" t="shared" si="8" ref="G18">G17+F18</f>
        <v>1648946.7574000906</v>
      </c>
      <c r="H18" s="295">
        <f aca="true" t="shared" si="9" ref="H18">H17+G18</f>
        <v>1798851.008072826</v>
      </c>
    </row>
  </sheetData>
  <mergeCells count="8">
    <mergeCell ref="A1:H1"/>
    <mergeCell ref="A2:H2"/>
    <mergeCell ref="A4:H4"/>
    <mergeCell ref="A13:A14"/>
    <mergeCell ref="C13:H13"/>
    <mergeCell ref="A6:A7"/>
    <mergeCell ref="C6:H6"/>
    <mergeCell ref="B6:B7"/>
  </mergeCells>
  <printOptions horizontalCentered="1"/>
  <pageMargins left="0.31496062992125984" right="0.31496062992125984" top="0.5905511811023623" bottom="0.984251968503937" header="0.31496062992125984" footer="0.31496062992125984"/>
  <pageSetup horizontalDpi="600" verticalDpi="600" orientation="landscape" paperSize="9" scale="89" r:id="rId1"/>
  <ignoredErrors>
    <ignoredError sqref="B8:B1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746"/>
  <sheetViews>
    <sheetView view="pageBreakPreview" zoomScaleSheetLayoutView="100" workbookViewId="0" topLeftCell="A4729">
      <selection activeCell="B3915" sqref="B3915:C3915"/>
    </sheetView>
  </sheetViews>
  <sheetFormatPr defaultColWidth="9.140625" defaultRowHeight="15"/>
  <cols>
    <col min="1" max="1" width="10.421875" style="0" customWidth="1"/>
    <col min="2" max="2" width="14.8515625" style="0" customWidth="1"/>
    <col min="3" max="3" width="40.00390625" style="0" customWidth="1"/>
    <col min="4" max="4" width="6.57421875" style="0" customWidth="1"/>
    <col min="5" max="5" width="8.7109375" style="0" customWidth="1"/>
    <col min="6" max="6" width="10.7109375" style="0" customWidth="1"/>
    <col min="7" max="7" width="11.00390625" style="0" customWidth="1"/>
    <col min="9" max="9" width="11.00390625" style="0" customWidth="1"/>
    <col min="257" max="257" width="10.421875" style="0" customWidth="1"/>
    <col min="258" max="258" width="14.8515625" style="0" customWidth="1"/>
    <col min="259" max="259" width="40.00390625" style="0" customWidth="1"/>
    <col min="260" max="260" width="6.57421875" style="0" customWidth="1"/>
    <col min="261" max="261" width="8.7109375" style="0" customWidth="1"/>
    <col min="262" max="262" width="10.7109375" style="0" customWidth="1"/>
    <col min="263" max="263" width="11.00390625" style="0" customWidth="1"/>
    <col min="513" max="513" width="10.421875" style="0" customWidth="1"/>
    <col min="514" max="514" width="14.8515625" style="0" customWidth="1"/>
    <col min="515" max="515" width="40.00390625" style="0" customWidth="1"/>
    <col min="516" max="516" width="6.57421875" style="0" customWidth="1"/>
    <col min="517" max="517" width="8.7109375" style="0" customWidth="1"/>
    <col min="518" max="518" width="10.7109375" style="0" customWidth="1"/>
    <col min="519" max="519" width="11.00390625" style="0" customWidth="1"/>
    <col min="769" max="769" width="10.421875" style="0" customWidth="1"/>
    <col min="770" max="770" width="14.8515625" style="0" customWidth="1"/>
    <col min="771" max="771" width="40.00390625" style="0" customWidth="1"/>
    <col min="772" max="772" width="6.57421875" style="0" customWidth="1"/>
    <col min="773" max="773" width="8.7109375" style="0" customWidth="1"/>
    <col min="774" max="774" width="10.7109375" style="0" customWidth="1"/>
    <col min="775" max="775" width="11.00390625" style="0" customWidth="1"/>
    <col min="1025" max="1025" width="10.421875" style="0" customWidth="1"/>
    <col min="1026" max="1026" width="14.8515625" style="0" customWidth="1"/>
    <col min="1027" max="1027" width="40.00390625" style="0" customWidth="1"/>
    <col min="1028" max="1028" width="6.57421875" style="0" customWidth="1"/>
    <col min="1029" max="1029" width="8.7109375" style="0" customWidth="1"/>
    <col min="1030" max="1030" width="10.7109375" style="0" customWidth="1"/>
    <col min="1031" max="1031" width="11.00390625" style="0" customWidth="1"/>
    <col min="1281" max="1281" width="10.421875" style="0" customWidth="1"/>
    <col min="1282" max="1282" width="14.8515625" style="0" customWidth="1"/>
    <col min="1283" max="1283" width="40.00390625" style="0" customWidth="1"/>
    <col min="1284" max="1284" width="6.57421875" style="0" customWidth="1"/>
    <col min="1285" max="1285" width="8.7109375" style="0" customWidth="1"/>
    <col min="1286" max="1286" width="10.7109375" style="0" customWidth="1"/>
    <col min="1287" max="1287" width="11.00390625" style="0" customWidth="1"/>
    <col min="1537" max="1537" width="10.421875" style="0" customWidth="1"/>
    <col min="1538" max="1538" width="14.8515625" style="0" customWidth="1"/>
    <col min="1539" max="1539" width="40.00390625" style="0" customWidth="1"/>
    <col min="1540" max="1540" width="6.57421875" style="0" customWidth="1"/>
    <col min="1541" max="1541" width="8.7109375" style="0" customWidth="1"/>
    <col min="1542" max="1542" width="10.7109375" style="0" customWidth="1"/>
    <col min="1543" max="1543" width="11.00390625" style="0" customWidth="1"/>
    <col min="1793" max="1793" width="10.421875" style="0" customWidth="1"/>
    <col min="1794" max="1794" width="14.8515625" style="0" customWidth="1"/>
    <col min="1795" max="1795" width="40.00390625" style="0" customWidth="1"/>
    <col min="1796" max="1796" width="6.57421875" style="0" customWidth="1"/>
    <col min="1797" max="1797" width="8.7109375" style="0" customWidth="1"/>
    <col min="1798" max="1798" width="10.7109375" style="0" customWidth="1"/>
    <col min="1799" max="1799" width="11.00390625" style="0" customWidth="1"/>
    <col min="2049" max="2049" width="10.421875" style="0" customWidth="1"/>
    <col min="2050" max="2050" width="14.8515625" style="0" customWidth="1"/>
    <col min="2051" max="2051" width="40.00390625" style="0" customWidth="1"/>
    <col min="2052" max="2052" width="6.57421875" style="0" customWidth="1"/>
    <col min="2053" max="2053" width="8.7109375" style="0" customWidth="1"/>
    <col min="2054" max="2054" width="10.7109375" style="0" customWidth="1"/>
    <col min="2055" max="2055" width="11.00390625" style="0" customWidth="1"/>
    <col min="2305" max="2305" width="10.421875" style="0" customWidth="1"/>
    <col min="2306" max="2306" width="14.8515625" style="0" customWidth="1"/>
    <col min="2307" max="2307" width="40.00390625" style="0" customWidth="1"/>
    <col min="2308" max="2308" width="6.57421875" style="0" customWidth="1"/>
    <col min="2309" max="2309" width="8.7109375" style="0" customWidth="1"/>
    <col min="2310" max="2310" width="10.7109375" style="0" customWidth="1"/>
    <col min="2311" max="2311" width="11.00390625" style="0" customWidth="1"/>
    <col min="2561" max="2561" width="10.421875" style="0" customWidth="1"/>
    <col min="2562" max="2562" width="14.8515625" style="0" customWidth="1"/>
    <col min="2563" max="2563" width="40.00390625" style="0" customWidth="1"/>
    <col min="2564" max="2564" width="6.57421875" style="0" customWidth="1"/>
    <col min="2565" max="2565" width="8.7109375" style="0" customWidth="1"/>
    <col min="2566" max="2566" width="10.7109375" style="0" customWidth="1"/>
    <col min="2567" max="2567" width="11.00390625" style="0" customWidth="1"/>
    <col min="2817" max="2817" width="10.421875" style="0" customWidth="1"/>
    <col min="2818" max="2818" width="14.8515625" style="0" customWidth="1"/>
    <col min="2819" max="2819" width="40.00390625" style="0" customWidth="1"/>
    <col min="2820" max="2820" width="6.57421875" style="0" customWidth="1"/>
    <col min="2821" max="2821" width="8.7109375" style="0" customWidth="1"/>
    <col min="2822" max="2822" width="10.7109375" style="0" customWidth="1"/>
    <col min="2823" max="2823" width="11.00390625" style="0" customWidth="1"/>
    <col min="3073" max="3073" width="10.421875" style="0" customWidth="1"/>
    <col min="3074" max="3074" width="14.8515625" style="0" customWidth="1"/>
    <col min="3075" max="3075" width="40.00390625" style="0" customWidth="1"/>
    <col min="3076" max="3076" width="6.57421875" style="0" customWidth="1"/>
    <col min="3077" max="3077" width="8.7109375" style="0" customWidth="1"/>
    <col min="3078" max="3078" width="10.7109375" style="0" customWidth="1"/>
    <col min="3079" max="3079" width="11.00390625" style="0" customWidth="1"/>
    <col min="3329" max="3329" width="10.421875" style="0" customWidth="1"/>
    <col min="3330" max="3330" width="14.8515625" style="0" customWidth="1"/>
    <col min="3331" max="3331" width="40.00390625" style="0" customWidth="1"/>
    <col min="3332" max="3332" width="6.57421875" style="0" customWidth="1"/>
    <col min="3333" max="3333" width="8.7109375" style="0" customWidth="1"/>
    <col min="3334" max="3334" width="10.7109375" style="0" customWidth="1"/>
    <col min="3335" max="3335" width="11.00390625" style="0" customWidth="1"/>
    <col min="3585" max="3585" width="10.421875" style="0" customWidth="1"/>
    <col min="3586" max="3586" width="14.8515625" style="0" customWidth="1"/>
    <col min="3587" max="3587" width="40.00390625" style="0" customWidth="1"/>
    <col min="3588" max="3588" width="6.57421875" style="0" customWidth="1"/>
    <col min="3589" max="3589" width="8.7109375" style="0" customWidth="1"/>
    <col min="3590" max="3590" width="10.7109375" style="0" customWidth="1"/>
    <col min="3591" max="3591" width="11.00390625" style="0" customWidth="1"/>
    <col min="3841" max="3841" width="10.421875" style="0" customWidth="1"/>
    <col min="3842" max="3842" width="14.8515625" style="0" customWidth="1"/>
    <col min="3843" max="3843" width="40.00390625" style="0" customWidth="1"/>
    <col min="3844" max="3844" width="6.57421875" style="0" customWidth="1"/>
    <col min="3845" max="3845" width="8.7109375" style="0" customWidth="1"/>
    <col min="3846" max="3846" width="10.7109375" style="0" customWidth="1"/>
    <col min="3847" max="3847" width="11.00390625" style="0" customWidth="1"/>
    <col min="4097" max="4097" width="10.421875" style="0" customWidth="1"/>
    <col min="4098" max="4098" width="14.8515625" style="0" customWidth="1"/>
    <col min="4099" max="4099" width="40.00390625" style="0" customWidth="1"/>
    <col min="4100" max="4100" width="6.57421875" style="0" customWidth="1"/>
    <col min="4101" max="4101" width="8.7109375" style="0" customWidth="1"/>
    <col min="4102" max="4102" width="10.7109375" style="0" customWidth="1"/>
    <col min="4103" max="4103" width="11.00390625" style="0" customWidth="1"/>
    <col min="4353" max="4353" width="10.421875" style="0" customWidth="1"/>
    <col min="4354" max="4354" width="14.8515625" style="0" customWidth="1"/>
    <col min="4355" max="4355" width="40.00390625" style="0" customWidth="1"/>
    <col min="4356" max="4356" width="6.57421875" style="0" customWidth="1"/>
    <col min="4357" max="4357" width="8.7109375" style="0" customWidth="1"/>
    <col min="4358" max="4358" width="10.7109375" style="0" customWidth="1"/>
    <col min="4359" max="4359" width="11.00390625" style="0" customWidth="1"/>
    <col min="4609" max="4609" width="10.421875" style="0" customWidth="1"/>
    <col min="4610" max="4610" width="14.8515625" style="0" customWidth="1"/>
    <col min="4611" max="4611" width="40.00390625" style="0" customWidth="1"/>
    <col min="4612" max="4612" width="6.57421875" style="0" customWidth="1"/>
    <col min="4613" max="4613" width="8.7109375" style="0" customWidth="1"/>
    <col min="4614" max="4614" width="10.7109375" style="0" customWidth="1"/>
    <col min="4615" max="4615" width="11.00390625" style="0" customWidth="1"/>
    <col min="4865" max="4865" width="10.421875" style="0" customWidth="1"/>
    <col min="4866" max="4866" width="14.8515625" style="0" customWidth="1"/>
    <col min="4867" max="4867" width="40.00390625" style="0" customWidth="1"/>
    <col min="4868" max="4868" width="6.57421875" style="0" customWidth="1"/>
    <col min="4869" max="4869" width="8.7109375" style="0" customWidth="1"/>
    <col min="4870" max="4870" width="10.7109375" style="0" customWidth="1"/>
    <col min="4871" max="4871" width="11.00390625" style="0" customWidth="1"/>
    <col min="5121" max="5121" width="10.421875" style="0" customWidth="1"/>
    <col min="5122" max="5122" width="14.8515625" style="0" customWidth="1"/>
    <col min="5123" max="5123" width="40.00390625" style="0" customWidth="1"/>
    <col min="5124" max="5124" width="6.57421875" style="0" customWidth="1"/>
    <col min="5125" max="5125" width="8.7109375" style="0" customWidth="1"/>
    <col min="5126" max="5126" width="10.7109375" style="0" customWidth="1"/>
    <col min="5127" max="5127" width="11.00390625" style="0" customWidth="1"/>
    <col min="5377" max="5377" width="10.421875" style="0" customWidth="1"/>
    <col min="5378" max="5378" width="14.8515625" style="0" customWidth="1"/>
    <col min="5379" max="5379" width="40.00390625" style="0" customWidth="1"/>
    <col min="5380" max="5380" width="6.57421875" style="0" customWidth="1"/>
    <col min="5381" max="5381" width="8.7109375" style="0" customWidth="1"/>
    <col min="5382" max="5382" width="10.7109375" style="0" customWidth="1"/>
    <col min="5383" max="5383" width="11.00390625" style="0" customWidth="1"/>
    <col min="5633" max="5633" width="10.421875" style="0" customWidth="1"/>
    <col min="5634" max="5634" width="14.8515625" style="0" customWidth="1"/>
    <col min="5635" max="5635" width="40.00390625" style="0" customWidth="1"/>
    <col min="5636" max="5636" width="6.57421875" style="0" customWidth="1"/>
    <col min="5637" max="5637" width="8.7109375" style="0" customWidth="1"/>
    <col min="5638" max="5638" width="10.7109375" style="0" customWidth="1"/>
    <col min="5639" max="5639" width="11.00390625" style="0" customWidth="1"/>
    <col min="5889" max="5889" width="10.421875" style="0" customWidth="1"/>
    <col min="5890" max="5890" width="14.8515625" style="0" customWidth="1"/>
    <col min="5891" max="5891" width="40.00390625" style="0" customWidth="1"/>
    <col min="5892" max="5892" width="6.57421875" style="0" customWidth="1"/>
    <col min="5893" max="5893" width="8.7109375" style="0" customWidth="1"/>
    <col min="5894" max="5894" width="10.7109375" style="0" customWidth="1"/>
    <col min="5895" max="5895" width="11.00390625" style="0" customWidth="1"/>
    <col min="6145" max="6145" width="10.421875" style="0" customWidth="1"/>
    <col min="6146" max="6146" width="14.8515625" style="0" customWidth="1"/>
    <col min="6147" max="6147" width="40.00390625" style="0" customWidth="1"/>
    <col min="6148" max="6148" width="6.57421875" style="0" customWidth="1"/>
    <col min="6149" max="6149" width="8.7109375" style="0" customWidth="1"/>
    <col min="6150" max="6150" width="10.7109375" style="0" customWidth="1"/>
    <col min="6151" max="6151" width="11.00390625" style="0" customWidth="1"/>
    <col min="6401" max="6401" width="10.421875" style="0" customWidth="1"/>
    <col min="6402" max="6402" width="14.8515625" style="0" customWidth="1"/>
    <col min="6403" max="6403" width="40.00390625" style="0" customWidth="1"/>
    <col min="6404" max="6404" width="6.57421875" style="0" customWidth="1"/>
    <col min="6405" max="6405" width="8.7109375" style="0" customWidth="1"/>
    <col min="6406" max="6406" width="10.7109375" style="0" customWidth="1"/>
    <col min="6407" max="6407" width="11.00390625" style="0" customWidth="1"/>
    <col min="6657" max="6657" width="10.421875" style="0" customWidth="1"/>
    <col min="6658" max="6658" width="14.8515625" style="0" customWidth="1"/>
    <col min="6659" max="6659" width="40.00390625" style="0" customWidth="1"/>
    <col min="6660" max="6660" width="6.57421875" style="0" customWidth="1"/>
    <col min="6661" max="6661" width="8.7109375" style="0" customWidth="1"/>
    <col min="6662" max="6662" width="10.7109375" style="0" customWidth="1"/>
    <col min="6663" max="6663" width="11.00390625" style="0" customWidth="1"/>
    <col min="6913" max="6913" width="10.421875" style="0" customWidth="1"/>
    <col min="6914" max="6914" width="14.8515625" style="0" customWidth="1"/>
    <col min="6915" max="6915" width="40.00390625" style="0" customWidth="1"/>
    <col min="6916" max="6916" width="6.57421875" style="0" customWidth="1"/>
    <col min="6917" max="6917" width="8.7109375" style="0" customWidth="1"/>
    <col min="6918" max="6918" width="10.7109375" style="0" customWidth="1"/>
    <col min="6919" max="6919" width="11.00390625" style="0" customWidth="1"/>
    <col min="7169" max="7169" width="10.421875" style="0" customWidth="1"/>
    <col min="7170" max="7170" width="14.8515625" style="0" customWidth="1"/>
    <col min="7171" max="7171" width="40.00390625" style="0" customWidth="1"/>
    <col min="7172" max="7172" width="6.57421875" style="0" customWidth="1"/>
    <col min="7173" max="7173" width="8.7109375" style="0" customWidth="1"/>
    <col min="7174" max="7174" width="10.7109375" style="0" customWidth="1"/>
    <col min="7175" max="7175" width="11.00390625" style="0" customWidth="1"/>
    <col min="7425" max="7425" width="10.421875" style="0" customWidth="1"/>
    <col min="7426" max="7426" width="14.8515625" style="0" customWidth="1"/>
    <col min="7427" max="7427" width="40.00390625" style="0" customWidth="1"/>
    <col min="7428" max="7428" width="6.57421875" style="0" customWidth="1"/>
    <col min="7429" max="7429" width="8.7109375" style="0" customWidth="1"/>
    <col min="7430" max="7430" width="10.7109375" style="0" customWidth="1"/>
    <col min="7431" max="7431" width="11.00390625" style="0" customWidth="1"/>
    <col min="7681" max="7681" width="10.421875" style="0" customWidth="1"/>
    <col min="7682" max="7682" width="14.8515625" style="0" customWidth="1"/>
    <col min="7683" max="7683" width="40.00390625" style="0" customWidth="1"/>
    <col min="7684" max="7684" width="6.57421875" style="0" customWidth="1"/>
    <col min="7685" max="7685" width="8.7109375" style="0" customWidth="1"/>
    <col min="7686" max="7686" width="10.7109375" style="0" customWidth="1"/>
    <col min="7687" max="7687" width="11.00390625" style="0" customWidth="1"/>
    <col min="7937" max="7937" width="10.421875" style="0" customWidth="1"/>
    <col min="7938" max="7938" width="14.8515625" style="0" customWidth="1"/>
    <col min="7939" max="7939" width="40.00390625" style="0" customWidth="1"/>
    <col min="7940" max="7940" width="6.57421875" style="0" customWidth="1"/>
    <col min="7941" max="7941" width="8.7109375" style="0" customWidth="1"/>
    <col min="7942" max="7942" width="10.7109375" style="0" customWidth="1"/>
    <col min="7943" max="7943" width="11.00390625" style="0" customWidth="1"/>
    <col min="8193" max="8193" width="10.421875" style="0" customWidth="1"/>
    <col min="8194" max="8194" width="14.8515625" style="0" customWidth="1"/>
    <col min="8195" max="8195" width="40.00390625" style="0" customWidth="1"/>
    <col min="8196" max="8196" width="6.57421875" style="0" customWidth="1"/>
    <col min="8197" max="8197" width="8.7109375" style="0" customWidth="1"/>
    <col min="8198" max="8198" width="10.7109375" style="0" customWidth="1"/>
    <col min="8199" max="8199" width="11.00390625" style="0" customWidth="1"/>
    <col min="8449" max="8449" width="10.421875" style="0" customWidth="1"/>
    <col min="8450" max="8450" width="14.8515625" style="0" customWidth="1"/>
    <col min="8451" max="8451" width="40.00390625" style="0" customWidth="1"/>
    <col min="8452" max="8452" width="6.57421875" style="0" customWidth="1"/>
    <col min="8453" max="8453" width="8.7109375" style="0" customWidth="1"/>
    <col min="8454" max="8454" width="10.7109375" style="0" customWidth="1"/>
    <col min="8455" max="8455" width="11.00390625" style="0" customWidth="1"/>
    <col min="8705" max="8705" width="10.421875" style="0" customWidth="1"/>
    <col min="8706" max="8706" width="14.8515625" style="0" customWidth="1"/>
    <col min="8707" max="8707" width="40.00390625" style="0" customWidth="1"/>
    <col min="8708" max="8708" width="6.57421875" style="0" customWidth="1"/>
    <col min="8709" max="8709" width="8.7109375" style="0" customWidth="1"/>
    <col min="8710" max="8710" width="10.7109375" style="0" customWidth="1"/>
    <col min="8711" max="8711" width="11.00390625" style="0" customWidth="1"/>
    <col min="8961" max="8961" width="10.421875" style="0" customWidth="1"/>
    <col min="8962" max="8962" width="14.8515625" style="0" customWidth="1"/>
    <col min="8963" max="8963" width="40.00390625" style="0" customWidth="1"/>
    <col min="8964" max="8964" width="6.57421875" style="0" customWidth="1"/>
    <col min="8965" max="8965" width="8.7109375" style="0" customWidth="1"/>
    <col min="8966" max="8966" width="10.7109375" style="0" customWidth="1"/>
    <col min="8967" max="8967" width="11.00390625" style="0" customWidth="1"/>
    <col min="9217" max="9217" width="10.421875" style="0" customWidth="1"/>
    <col min="9218" max="9218" width="14.8515625" style="0" customWidth="1"/>
    <col min="9219" max="9219" width="40.00390625" style="0" customWidth="1"/>
    <col min="9220" max="9220" width="6.57421875" style="0" customWidth="1"/>
    <col min="9221" max="9221" width="8.7109375" style="0" customWidth="1"/>
    <col min="9222" max="9222" width="10.7109375" style="0" customWidth="1"/>
    <col min="9223" max="9223" width="11.00390625" style="0" customWidth="1"/>
    <col min="9473" max="9473" width="10.421875" style="0" customWidth="1"/>
    <col min="9474" max="9474" width="14.8515625" style="0" customWidth="1"/>
    <col min="9475" max="9475" width="40.00390625" style="0" customWidth="1"/>
    <col min="9476" max="9476" width="6.57421875" style="0" customWidth="1"/>
    <col min="9477" max="9477" width="8.7109375" style="0" customWidth="1"/>
    <col min="9478" max="9478" width="10.7109375" style="0" customWidth="1"/>
    <col min="9479" max="9479" width="11.00390625" style="0" customWidth="1"/>
    <col min="9729" max="9729" width="10.421875" style="0" customWidth="1"/>
    <col min="9730" max="9730" width="14.8515625" style="0" customWidth="1"/>
    <col min="9731" max="9731" width="40.00390625" style="0" customWidth="1"/>
    <col min="9732" max="9732" width="6.57421875" style="0" customWidth="1"/>
    <col min="9733" max="9733" width="8.7109375" style="0" customWidth="1"/>
    <col min="9734" max="9734" width="10.7109375" style="0" customWidth="1"/>
    <col min="9735" max="9735" width="11.00390625" style="0" customWidth="1"/>
    <col min="9985" max="9985" width="10.421875" style="0" customWidth="1"/>
    <col min="9986" max="9986" width="14.8515625" style="0" customWidth="1"/>
    <col min="9987" max="9987" width="40.00390625" style="0" customWidth="1"/>
    <col min="9988" max="9988" width="6.57421875" style="0" customWidth="1"/>
    <col min="9989" max="9989" width="8.7109375" style="0" customWidth="1"/>
    <col min="9990" max="9990" width="10.7109375" style="0" customWidth="1"/>
    <col min="9991" max="9991" width="11.00390625" style="0" customWidth="1"/>
    <col min="10241" max="10241" width="10.421875" style="0" customWidth="1"/>
    <col min="10242" max="10242" width="14.8515625" style="0" customWidth="1"/>
    <col min="10243" max="10243" width="40.00390625" style="0" customWidth="1"/>
    <col min="10244" max="10244" width="6.57421875" style="0" customWidth="1"/>
    <col min="10245" max="10245" width="8.7109375" style="0" customWidth="1"/>
    <col min="10246" max="10246" width="10.7109375" style="0" customWidth="1"/>
    <col min="10247" max="10247" width="11.00390625" style="0" customWidth="1"/>
    <col min="10497" max="10497" width="10.421875" style="0" customWidth="1"/>
    <col min="10498" max="10498" width="14.8515625" style="0" customWidth="1"/>
    <col min="10499" max="10499" width="40.00390625" style="0" customWidth="1"/>
    <col min="10500" max="10500" width="6.57421875" style="0" customWidth="1"/>
    <col min="10501" max="10501" width="8.7109375" style="0" customWidth="1"/>
    <col min="10502" max="10502" width="10.7109375" style="0" customWidth="1"/>
    <col min="10503" max="10503" width="11.00390625" style="0" customWidth="1"/>
    <col min="10753" max="10753" width="10.421875" style="0" customWidth="1"/>
    <col min="10754" max="10754" width="14.8515625" style="0" customWidth="1"/>
    <col min="10755" max="10755" width="40.00390625" style="0" customWidth="1"/>
    <col min="10756" max="10756" width="6.57421875" style="0" customWidth="1"/>
    <col min="10757" max="10757" width="8.7109375" style="0" customWidth="1"/>
    <col min="10758" max="10758" width="10.7109375" style="0" customWidth="1"/>
    <col min="10759" max="10759" width="11.00390625" style="0" customWidth="1"/>
    <col min="11009" max="11009" width="10.421875" style="0" customWidth="1"/>
    <col min="11010" max="11010" width="14.8515625" style="0" customWidth="1"/>
    <col min="11011" max="11011" width="40.00390625" style="0" customWidth="1"/>
    <col min="11012" max="11012" width="6.57421875" style="0" customWidth="1"/>
    <col min="11013" max="11013" width="8.7109375" style="0" customWidth="1"/>
    <col min="11014" max="11014" width="10.7109375" style="0" customWidth="1"/>
    <col min="11015" max="11015" width="11.00390625" style="0" customWidth="1"/>
    <col min="11265" max="11265" width="10.421875" style="0" customWidth="1"/>
    <col min="11266" max="11266" width="14.8515625" style="0" customWidth="1"/>
    <col min="11267" max="11267" width="40.00390625" style="0" customWidth="1"/>
    <col min="11268" max="11268" width="6.57421875" style="0" customWidth="1"/>
    <col min="11269" max="11269" width="8.7109375" style="0" customWidth="1"/>
    <col min="11270" max="11270" width="10.7109375" style="0" customWidth="1"/>
    <col min="11271" max="11271" width="11.00390625" style="0" customWidth="1"/>
    <col min="11521" max="11521" width="10.421875" style="0" customWidth="1"/>
    <col min="11522" max="11522" width="14.8515625" style="0" customWidth="1"/>
    <col min="11523" max="11523" width="40.00390625" style="0" customWidth="1"/>
    <col min="11524" max="11524" width="6.57421875" style="0" customWidth="1"/>
    <col min="11525" max="11525" width="8.7109375" style="0" customWidth="1"/>
    <col min="11526" max="11526" width="10.7109375" style="0" customWidth="1"/>
    <col min="11527" max="11527" width="11.00390625" style="0" customWidth="1"/>
    <col min="11777" max="11777" width="10.421875" style="0" customWidth="1"/>
    <col min="11778" max="11778" width="14.8515625" style="0" customWidth="1"/>
    <col min="11779" max="11779" width="40.00390625" style="0" customWidth="1"/>
    <col min="11780" max="11780" width="6.57421875" style="0" customWidth="1"/>
    <col min="11781" max="11781" width="8.7109375" style="0" customWidth="1"/>
    <col min="11782" max="11782" width="10.7109375" style="0" customWidth="1"/>
    <col min="11783" max="11783" width="11.00390625" style="0" customWidth="1"/>
    <col min="12033" max="12033" width="10.421875" style="0" customWidth="1"/>
    <col min="12034" max="12034" width="14.8515625" style="0" customWidth="1"/>
    <col min="12035" max="12035" width="40.00390625" style="0" customWidth="1"/>
    <col min="12036" max="12036" width="6.57421875" style="0" customWidth="1"/>
    <col min="12037" max="12037" width="8.7109375" style="0" customWidth="1"/>
    <col min="12038" max="12038" width="10.7109375" style="0" customWidth="1"/>
    <col min="12039" max="12039" width="11.00390625" style="0" customWidth="1"/>
    <col min="12289" max="12289" width="10.421875" style="0" customWidth="1"/>
    <col min="12290" max="12290" width="14.8515625" style="0" customWidth="1"/>
    <col min="12291" max="12291" width="40.00390625" style="0" customWidth="1"/>
    <col min="12292" max="12292" width="6.57421875" style="0" customWidth="1"/>
    <col min="12293" max="12293" width="8.7109375" style="0" customWidth="1"/>
    <col min="12294" max="12294" width="10.7109375" style="0" customWidth="1"/>
    <col min="12295" max="12295" width="11.00390625" style="0" customWidth="1"/>
    <col min="12545" max="12545" width="10.421875" style="0" customWidth="1"/>
    <col min="12546" max="12546" width="14.8515625" style="0" customWidth="1"/>
    <col min="12547" max="12547" width="40.00390625" style="0" customWidth="1"/>
    <col min="12548" max="12548" width="6.57421875" style="0" customWidth="1"/>
    <col min="12549" max="12549" width="8.7109375" style="0" customWidth="1"/>
    <col min="12550" max="12550" width="10.7109375" style="0" customWidth="1"/>
    <col min="12551" max="12551" width="11.00390625" style="0" customWidth="1"/>
    <col min="12801" max="12801" width="10.421875" style="0" customWidth="1"/>
    <col min="12802" max="12802" width="14.8515625" style="0" customWidth="1"/>
    <col min="12803" max="12803" width="40.00390625" style="0" customWidth="1"/>
    <col min="12804" max="12804" width="6.57421875" style="0" customWidth="1"/>
    <col min="12805" max="12805" width="8.7109375" style="0" customWidth="1"/>
    <col min="12806" max="12806" width="10.7109375" style="0" customWidth="1"/>
    <col min="12807" max="12807" width="11.00390625" style="0" customWidth="1"/>
    <col min="13057" max="13057" width="10.421875" style="0" customWidth="1"/>
    <col min="13058" max="13058" width="14.8515625" style="0" customWidth="1"/>
    <col min="13059" max="13059" width="40.00390625" style="0" customWidth="1"/>
    <col min="13060" max="13060" width="6.57421875" style="0" customWidth="1"/>
    <col min="13061" max="13061" width="8.7109375" style="0" customWidth="1"/>
    <col min="13062" max="13062" width="10.7109375" style="0" customWidth="1"/>
    <col min="13063" max="13063" width="11.00390625" style="0" customWidth="1"/>
    <col min="13313" max="13313" width="10.421875" style="0" customWidth="1"/>
    <col min="13314" max="13314" width="14.8515625" style="0" customWidth="1"/>
    <col min="13315" max="13315" width="40.00390625" style="0" customWidth="1"/>
    <col min="13316" max="13316" width="6.57421875" style="0" customWidth="1"/>
    <col min="13317" max="13317" width="8.7109375" style="0" customWidth="1"/>
    <col min="13318" max="13318" width="10.7109375" style="0" customWidth="1"/>
    <col min="13319" max="13319" width="11.00390625" style="0" customWidth="1"/>
    <col min="13569" max="13569" width="10.421875" style="0" customWidth="1"/>
    <col min="13570" max="13570" width="14.8515625" style="0" customWidth="1"/>
    <col min="13571" max="13571" width="40.00390625" style="0" customWidth="1"/>
    <col min="13572" max="13572" width="6.57421875" style="0" customWidth="1"/>
    <col min="13573" max="13573" width="8.7109375" style="0" customWidth="1"/>
    <col min="13574" max="13574" width="10.7109375" style="0" customWidth="1"/>
    <col min="13575" max="13575" width="11.00390625" style="0" customWidth="1"/>
    <col min="13825" max="13825" width="10.421875" style="0" customWidth="1"/>
    <col min="13826" max="13826" width="14.8515625" style="0" customWidth="1"/>
    <col min="13827" max="13827" width="40.00390625" style="0" customWidth="1"/>
    <col min="13828" max="13828" width="6.57421875" style="0" customWidth="1"/>
    <col min="13829" max="13829" width="8.7109375" style="0" customWidth="1"/>
    <col min="13830" max="13830" width="10.7109375" style="0" customWidth="1"/>
    <col min="13831" max="13831" width="11.00390625" style="0" customWidth="1"/>
    <col min="14081" max="14081" width="10.421875" style="0" customWidth="1"/>
    <col min="14082" max="14082" width="14.8515625" style="0" customWidth="1"/>
    <col min="14083" max="14083" width="40.00390625" style="0" customWidth="1"/>
    <col min="14084" max="14084" width="6.57421875" style="0" customWidth="1"/>
    <col min="14085" max="14085" width="8.7109375" style="0" customWidth="1"/>
    <col min="14086" max="14086" width="10.7109375" style="0" customWidth="1"/>
    <col min="14087" max="14087" width="11.00390625" style="0" customWidth="1"/>
    <col min="14337" max="14337" width="10.421875" style="0" customWidth="1"/>
    <col min="14338" max="14338" width="14.8515625" style="0" customWidth="1"/>
    <col min="14339" max="14339" width="40.00390625" style="0" customWidth="1"/>
    <col min="14340" max="14340" width="6.57421875" style="0" customWidth="1"/>
    <col min="14341" max="14341" width="8.7109375" style="0" customWidth="1"/>
    <col min="14342" max="14342" width="10.7109375" style="0" customWidth="1"/>
    <col min="14343" max="14343" width="11.00390625" style="0" customWidth="1"/>
    <col min="14593" max="14593" width="10.421875" style="0" customWidth="1"/>
    <col min="14594" max="14594" width="14.8515625" style="0" customWidth="1"/>
    <col min="14595" max="14595" width="40.00390625" style="0" customWidth="1"/>
    <col min="14596" max="14596" width="6.57421875" style="0" customWidth="1"/>
    <col min="14597" max="14597" width="8.7109375" style="0" customWidth="1"/>
    <col min="14598" max="14598" width="10.7109375" style="0" customWidth="1"/>
    <col min="14599" max="14599" width="11.00390625" style="0" customWidth="1"/>
    <col min="14849" max="14849" width="10.421875" style="0" customWidth="1"/>
    <col min="14850" max="14850" width="14.8515625" style="0" customWidth="1"/>
    <col min="14851" max="14851" width="40.00390625" style="0" customWidth="1"/>
    <col min="14852" max="14852" width="6.57421875" style="0" customWidth="1"/>
    <col min="14853" max="14853" width="8.7109375" style="0" customWidth="1"/>
    <col min="14854" max="14854" width="10.7109375" style="0" customWidth="1"/>
    <col min="14855" max="14855" width="11.00390625" style="0" customWidth="1"/>
    <col min="15105" max="15105" width="10.421875" style="0" customWidth="1"/>
    <col min="15106" max="15106" width="14.8515625" style="0" customWidth="1"/>
    <col min="15107" max="15107" width="40.00390625" style="0" customWidth="1"/>
    <col min="15108" max="15108" width="6.57421875" style="0" customWidth="1"/>
    <col min="15109" max="15109" width="8.7109375" style="0" customWidth="1"/>
    <col min="15110" max="15110" width="10.7109375" style="0" customWidth="1"/>
    <col min="15111" max="15111" width="11.00390625" style="0" customWidth="1"/>
    <col min="15361" max="15361" width="10.421875" style="0" customWidth="1"/>
    <col min="15362" max="15362" width="14.8515625" style="0" customWidth="1"/>
    <col min="15363" max="15363" width="40.00390625" style="0" customWidth="1"/>
    <col min="15364" max="15364" width="6.57421875" style="0" customWidth="1"/>
    <col min="15365" max="15365" width="8.7109375" style="0" customWidth="1"/>
    <col min="15366" max="15366" width="10.7109375" style="0" customWidth="1"/>
    <col min="15367" max="15367" width="11.00390625" style="0" customWidth="1"/>
    <col min="15617" max="15617" width="10.421875" style="0" customWidth="1"/>
    <col min="15618" max="15618" width="14.8515625" style="0" customWidth="1"/>
    <col min="15619" max="15619" width="40.00390625" style="0" customWidth="1"/>
    <col min="15620" max="15620" width="6.57421875" style="0" customWidth="1"/>
    <col min="15621" max="15621" width="8.7109375" style="0" customWidth="1"/>
    <col min="15622" max="15622" width="10.7109375" style="0" customWidth="1"/>
    <col min="15623" max="15623" width="11.00390625" style="0" customWidth="1"/>
    <col min="15873" max="15873" width="10.421875" style="0" customWidth="1"/>
    <col min="15874" max="15874" width="14.8515625" style="0" customWidth="1"/>
    <col min="15875" max="15875" width="40.00390625" style="0" customWidth="1"/>
    <col min="15876" max="15876" width="6.57421875" style="0" customWidth="1"/>
    <col min="15877" max="15877" width="8.7109375" style="0" customWidth="1"/>
    <col min="15878" max="15878" width="10.7109375" style="0" customWidth="1"/>
    <col min="15879" max="15879" width="11.00390625" style="0" customWidth="1"/>
    <col min="16129" max="16129" width="10.421875" style="0" customWidth="1"/>
    <col min="16130" max="16130" width="14.8515625" style="0" customWidth="1"/>
    <col min="16131" max="16131" width="40.00390625" style="0" customWidth="1"/>
    <col min="16132" max="16132" width="6.57421875" style="0" customWidth="1"/>
    <col min="16133" max="16133" width="8.7109375" style="0" customWidth="1"/>
    <col min="16134" max="16134" width="10.7109375" style="0" customWidth="1"/>
    <col min="16135" max="16135" width="11.00390625" style="0" customWidth="1"/>
  </cols>
  <sheetData>
    <row r="1" spans="1:7" ht="70.5" customHeight="1">
      <c r="A1" s="633" t="str">
        <f>'Orçamento Básico - Anexo A'!A1:F1</f>
        <v xml:space="preserve">PREFEITURA MUNICIPAL DE CAICÓ
GERENCIAMENTO DO SISTEMA DE ILUMINAÇÃO PÚBLICA
ORÇAMENTO BÁSICO </v>
      </c>
      <c r="B1" s="634"/>
      <c r="C1" s="634"/>
      <c r="D1" s="634"/>
      <c r="E1" s="634"/>
      <c r="F1" s="634"/>
      <c r="G1" s="635"/>
    </row>
    <row r="2" spans="1:7" ht="29.25" customHeight="1">
      <c r="A2" s="636" t="str">
        <f>'Orçamento Básico - Anexo A'!B9</f>
        <v>Eficientização e melhorias na rede de iluminação pública</v>
      </c>
      <c r="B2" s="636"/>
      <c r="C2" s="636"/>
      <c r="D2" s="636"/>
      <c r="E2" s="636"/>
      <c r="F2" s="636"/>
      <c r="G2" s="636"/>
    </row>
    <row r="3" spans="1:7" ht="15">
      <c r="A3" s="637" t="s">
        <v>230</v>
      </c>
      <c r="B3" s="638"/>
      <c r="C3" s="638"/>
      <c r="D3" s="638"/>
      <c r="E3" s="638"/>
      <c r="F3" s="638"/>
      <c r="G3" s="639"/>
    </row>
    <row r="4" spans="1:7" ht="15">
      <c r="A4" s="135" t="s">
        <v>231</v>
      </c>
      <c r="B4" s="136"/>
      <c r="C4" s="136"/>
      <c r="D4" s="136"/>
      <c r="E4" s="136"/>
      <c r="F4" s="136"/>
      <c r="G4" s="137"/>
    </row>
    <row r="5" spans="1:7" ht="15">
      <c r="A5" s="138" t="s">
        <v>232</v>
      </c>
      <c r="B5" s="139"/>
      <c r="C5" s="139"/>
      <c r="D5" s="139"/>
      <c r="E5" s="139"/>
      <c r="F5" s="139"/>
      <c r="G5" s="140"/>
    </row>
    <row r="6" spans="1:7" ht="42.75" customHeight="1">
      <c r="A6" s="640" t="s">
        <v>233</v>
      </c>
      <c r="B6" s="641"/>
      <c r="C6" s="641"/>
      <c r="D6" s="641"/>
      <c r="E6" s="641"/>
      <c r="F6" s="641"/>
      <c r="G6" s="642"/>
    </row>
    <row r="7" spans="1:7" ht="20.1" customHeight="1">
      <c r="A7" s="640" t="s">
        <v>234</v>
      </c>
      <c r="B7" s="641"/>
      <c r="C7" s="641"/>
      <c r="D7" s="641"/>
      <c r="E7" s="641"/>
      <c r="F7" s="641"/>
      <c r="G7" s="642"/>
    </row>
    <row r="8" spans="1:7" ht="15">
      <c r="A8" s="138" t="s">
        <v>1336</v>
      </c>
      <c r="B8" s="139"/>
      <c r="C8" s="139"/>
      <c r="D8" s="139"/>
      <c r="E8" s="139"/>
      <c r="F8" s="139"/>
      <c r="G8" s="140"/>
    </row>
    <row r="9" spans="1:7" ht="15">
      <c r="A9" s="138" t="s">
        <v>235</v>
      </c>
      <c r="B9" s="139"/>
      <c r="C9" s="139"/>
      <c r="D9" s="139"/>
      <c r="E9" s="139"/>
      <c r="F9" s="139"/>
      <c r="G9" s="140"/>
    </row>
    <row r="10" spans="1:7" ht="15">
      <c r="A10" s="138" t="s">
        <v>236</v>
      </c>
      <c r="B10" s="139"/>
      <c r="C10" s="139"/>
      <c r="D10" s="139"/>
      <c r="E10" s="139"/>
      <c r="F10" s="139"/>
      <c r="G10" s="140"/>
    </row>
    <row r="11" spans="1:7" ht="15">
      <c r="A11" s="141" t="s">
        <v>237</v>
      </c>
      <c r="B11" s="139"/>
      <c r="C11" s="139"/>
      <c r="D11" s="139"/>
      <c r="E11" s="139"/>
      <c r="F11" s="139"/>
      <c r="G11" s="140"/>
    </row>
    <row r="12" spans="1:7" ht="15" customHeight="1">
      <c r="A12" s="643" t="s">
        <v>238</v>
      </c>
      <c r="B12" s="644"/>
      <c r="C12" s="644"/>
      <c r="D12" s="644"/>
      <c r="E12" s="644"/>
      <c r="F12" s="644"/>
      <c r="G12" s="645"/>
    </row>
    <row r="13" spans="1:7" ht="16.5">
      <c r="A13" s="142" t="s">
        <v>1175</v>
      </c>
      <c r="B13" s="143"/>
      <c r="C13" s="426" t="str">
        <f>'Orçamento Básico - Anexo A'!B10</f>
        <v>Disponibilidade de turma pesada, com caminhão Munck, por hora</v>
      </c>
      <c r="D13" s="143" t="s">
        <v>240</v>
      </c>
      <c r="E13" s="143"/>
      <c r="F13" s="143"/>
      <c r="G13" s="417">
        <f>G34</f>
        <v>100.06</v>
      </c>
    </row>
    <row r="14" spans="1:7" ht="24.75">
      <c r="A14" s="144"/>
      <c r="B14" s="145" t="s">
        <v>241</v>
      </c>
      <c r="C14" s="146" t="s">
        <v>239</v>
      </c>
      <c r="D14" s="145"/>
      <c r="E14" s="145"/>
      <c r="F14" s="145"/>
      <c r="G14" s="145"/>
    </row>
    <row r="15" spans="1:7" ht="15">
      <c r="A15" s="144"/>
      <c r="B15" s="145" t="s">
        <v>242</v>
      </c>
      <c r="C15" s="147" t="s">
        <v>240</v>
      </c>
      <c r="D15" s="145"/>
      <c r="E15" s="145"/>
      <c r="F15" s="145"/>
      <c r="G15" s="145"/>
    </row>
    <row r="16" spans="1:7" ht="15">
      <c r="A16" s="144"/>
      <c r="B16" s="145" t="s">
        <v>93</v>
      </c>
      <c r="C16" s="148" t="s">
        <v>1175</v>
      </c>
      <c r="D16" s="145"/>
      <c r="E16" s="145"/>
      <c r="F16" s="145"/>
      <c r="G16" s="145"/>
    </row>
    <row r="17" spans="1:7" ht="15">
      <c r="A17" s="144"/>
      <c r="B17" s="145" t="s">
        <v>1350</v>
      </c>
      <c r="C17" s="145" t="s">
        <v>1349</v>
      </c>
      <c r="D17" s="145"/>
      <c r="E17" s="145"/>
      <c r="F17" s="145"/>
      <c r="G17" s="145"/>
    </row>
    <row r="18" spans="1:7" ht="15">
      <c r="A18" s="144"/>
      <c r="B18" s="145" t="s">
        <v>243</v>
      </c>
      <c r="C18" s="149" t="s">
        <v>244</v>
      </c>
      <c r="D18" s="145"/>
      <c r="E18" s="145"/>
      <c r="F18" s="145"/>
      <c r="G18" s="145"/>
    </row>
    <row r="19" spans="1:7" ht="15">
      <c r="A19" s="144"/>
      <c r="B19" s="145" t="s">
        <v>245</v>
      </c>
      <c r="C19" s="150" t="s">
        <v>1333</v>
      </c>
      <c r="D19" s="145"/>
      <c r="E19" s="145"/>
      <c r="F19" s="145"/>
      <c r="G19" s="145"/>
    </row>
    <row r="20" spans="1:7" ht="15">
      <c r="A20" s="144"/>
      <c r="B20" s="145"/>
      <c r="C20" s="145"/>
      <c r="D20" s="145"/>
      <c r="E20" s="145"/>
      <c r="F20" s="145"/>
      <c r="G20" s="145"/>
    </row>
    <row r="21" spans="1:7" ht="15">
      <c r="A21" s="144"/>
      <c r="B21" s="151" t="s">
        <v>246</v>
      </c>
      <c r="C21" s="151" t="s">
        <v>69</v>
      </c>
      <c r="D21" s="151" t="s">
        <v>91</v>
      </c>
      <c r="E21" s="151" t="s">
        <v>247</v>
      </c>
      <c r="F21" s="151" t="s">
        <v>248</v>
      </c>
      <c r="G21" s="151" t="s">
        <v>249</v>
      </c>
    </row>
    <row r="22" spans="1:7" ht="15" customHeight="1">
      <c r="A22" s="144"/>
      <c r="B22" s="646"/>
      <c r="C22" s="646"/>
      <c r="D22" s="646"/>
      <c r="E22" s="646"/>
      <c r="F22" s="646"/>
      <c r="G22" s="646"/>
    </row>
    <row r="23" spans="1:7" ht="24.75">
      <c r="A23" s="144"/>
      <c r="B23" s="152" t="s">
        <v>1176</v>
      </c>
      <c r="C23" s="153" t="s">
        <v>250</v>
      </c>
      <c r="D23" s="154" t="s">
        <v>251</v>
      </c>
      <c r="E23" s="155">
        <v>1</v>
      </c>
      <c r="F23" s="155">
        <v>16.69</v>
      </c>
      <c r="G23" s="156">
        <f>E23*F23</f>
        <v>16.69</v>
      </c>
    </row>
    <row r="24" spans="1:7" ht="24.75">
      <c r="A24" s="144"/>
      <c r="B24" s="152" t="s">
        <v>1177</v>
      </c>
      <c r="C24" s="153" t="s">
        <v>252</v>
      </c>
      <c r="D24" s="154" t="s">
        <v>251</v>
      </c>
      <c r="E24" s="155">
        <v>1</v>
      </c>
      <c r="F24" s="155">
        <v>13.35</v>
      </c>
      <c r="G24" s="156">
        <f>E24*F24</f>
        <v>13.35</v>
      </c>
    </row>
    <row r="25" spans="1:7" ht="24.75">
      <c r="A25" s="144"/>
      <c r="B25" s="152" t="s">
        <v>1178</v>
      </c>
      <c r="C25" s="153" t="s">
        <v>253</v>
      </c>
      <c r="D25" s="154" t="s">
        <v>251</v>
      </c>
      <c r="E25" s="157">
        <v>1</v>
      </c>
      <c r="F25" s="155">
        <v>3.41</v>
      </c>
      <c r="G25" s="156">
        <f>E25*F25</f>
        <v>3.41</v>
      </c>
    </row>
    <row r="26" spans="1:7" ht="24.75">
      <c r="A26" s="144"/>
      <c r="B26" s="152" t="s">
        <v>1179</v>
      </c>
      <c r="C26" s="153" t="s">
        <v>254</v>
      </c>
      <c r="D26" s="154" t="s">
        <v>251</v>
      </c>
      <c r="E26" s="157">
        <v>1</v>
      </c>
      <c r="F26" s="155">
        <v>0.7</v>
      </c>
      <c r="G26" s="156">
        <f>E26*F26</f>
        <v>0.7</v>
      </c>
    </row>
    <row r="27" spans="1:7" ht="33">
      <c r="A27" s="144"/>
      <c r="B27" s="152" t="s">
        <v>1180</v>
      </c>
      <c r="C27" s="153" t="s">
        <v>255</v>
      </c>
      <c r="D27" s="154" t="s">
        <v>251</v>
      </c>
      <c r="E27" s="157">
        <v>1</v>
      </c>
      <c r="F27" s="155">
        <v>65.91</v>
      </c>
      <c r="G27" s="156">
        <f>E27*F27</f>
        <v>65.91</v>
      </c>
    </row>
    <row r="28" spans="1:7" ht="15">
      <c r="A28" s="144"/>
      <c r="B28" s="152"/>
      <c r="C28" s="158"/>
      <c r="D28" s="159"/>
      <c r="E28" s="160"/>
      <c r="F28" s="161"/>
      <c r="G28" s="160"/>
    </row>
    <row r="29" spans="1:7" ht="15">
      <c r="A29" s="144"/>
      <c r="B29" s="330"/>
      <c r="C29" s="330"/>
      <c r="D29" s="330"/>
      <c r="E29" s="330"/>
      <c r="F29" s="330"/>
      <c r="G29" s="330"/>
    </row>
    <row r="30" spans="1:7" ht="16.5">
      <c r="A30" s="144"/>
      <c r="B30" s="330"/>
      <c r="C30" s="330"/>
      <c r="D30" s="330"/>
      <c r="E30" s="330"/>
      <c r="F30" s="328" t="s">
        <v>256</v>
      </c>
      <c r="G30" s="162">
        <f>SUM(G23:G27)</f>
        <v>100.06</v>
      </c>
    </row>
    <row r="31" spans="1:7" ht="24.75">
      <c r="A31" s="144"/>
      <c r="B31" s="330"/>
      <c r="C31" s="330"/>
      <c r="D31" s="330"/>
      <c r="E31" s="330"/>
      <c r="F31" s="329" t="s">
        <v>257</v>
      </c>
      <c r="G31" s="162">
        <v>0</v>
      </c>
    </row>
    <row r="32" spans="1:7" ht="15">
      <c r="A32" s="144"/>
      <c r="B32" s="647"/>
      <c r="C32" s="647"/>
      <c r="D32" s="163"/>
      <c r="E32" s="163"/>
      <c r="F32" s="329" t="s">
        <v>258</v>
      </c>
      <c r="G32" s="418">
        <f>'4 - BDI - Anexo D'!$I$26*(G30+G31)</f>
        <v>28.719302948111064</v>
      </c>
    </row>
    <row r="33" spans="1:7" ht="24.75" customHeight="1">
      <c r="A33" s="144"/>
      <c r="B33" s="648" t="s">
        <v>259</v>
      </c>
      <c r="C33" s="648"/>
      <c r="D33" s="163"/>
      <c r="E33" s="163"/>
      <c r="F33" s="164" t="s">
        <v>260</v>
      </c>
      <c r="G33" s="165">
        <f>SUM(G30:G32)</f>
        <v>128.77930294811108</v>
      </c>
    </row>
    <row r="34" spans="1:7" ht="24.75" customHeight="1">
      <c r="A34" s="144"/>
      <c r="B34" s="648" t="s">
        <v>261</v>
      </c>
      <c r="C34" s="648"/>
      <c r="D34" s="163"/>
      <c r="E34" s="163"/>
      <c r="F34" s="164" t="s">
        <v>262</v>
      </c>
      <c r="G34" s="165">
        <f>G30</f>
        <v>100.06</v>
      </c>
    </row>
    <row r="35" spans="1:7" ht="15">
      <c r="A35" s="166"/>
      <c r="B35" s="166"/>
      <c r="C35" s="166"/>
      <c r="D35" s="166"/>
      <c r="E35" s="166"/>
      <c r="F35" s="166"/>
      <c r="G35" s="166"/>
    </row>
    <row r="36" spans="1:9" ht="15">
      <c r="A36" s="425" t="str">
        <f>'Orçamento Básico - Anexo A'!A11</f>
        <v>B.1.a</v>
      </c>
      <c r="B36" s="167"/>
      <c r="C36" s="426" t="str">
        <f>'Orçamento Básico - Anexo A'!B11</f>
        <v>Em dias utéis</v>
      </c>
      <c r="D36" s="167" t="s">
        <v>79</v>
      </c>
      <c r="E36" s="167"/>
      <c r="F36" s="167"/>
      <c r="G36" s="296">
        <f>G66</f>
        <v>173.66712</v>
      </c>
      <c r="I36" s="422"/>
    </row>
    <row r="37" spans="1:7" ht="15">
      <c r="A37" s="144"/>
      <c r="B37" s="145" t="s">
        <v>241</v>
      </c>
      <c r="C37" s="169" t="s">
        <v>283</v>
      </c>
      <c r="D37" s="145"/>
      <c r="E37" s="145"/>
      <c r="F37" s="145"/>
      <c r="G37" s="145"/>
    </row>
    <row r="38" spans="1:7" ht="15">
      <c r="A38" s="144"/>
      <c r="B38" s="145" t="s">
        <v>242</v>
      </c>
      <c r="C38" s="147" t="s">
        <v>79</v>
      </c>
      <c r="D38" s="145"/>
      <c r="E38" s="145"/>
      <c r="F38" s="145"/>
      <c r="G38" s="145"/>
    </row>
    <row r="39" spans="1:7" ht="15">
      <c r="A39" s="144"/>
      <c r="B39" s="145" t="s">
        <v>93</v>
      </c>
      <c r="C39" s="170" t="str">
        <f>A36</f>
        <v>B.1.a</v>
      </c>
      <c r="D39" s="145"/>
      <c r="E39" s="145"/>
      <c r="F39" s="145"/>
      <c r="G39" s="145"/>
    </row>
    <row r="40" spans="1:7" ht="15">
      <c r="A40" s="144"/>
      <c r="B40" s="145" t="s">
        <v>1350</v>
      </c>
      <c r="C40" s="145" t="s">
        <v>1349</v>
      </c>
      <c r="D40" s="145"/>
      <c r="E40" s="145"/>
      <c r="F40" s="145"/>
      <c r="G40" s="145"/>
    </row>
    <row r="41" spans="1:7" ht="15">
      <c r="A41" s="144"/>
      <c r="B41" s="145" t="s">
        <v>243</v>
      </c>
      <c r="C41" s="149">
        <v>42443</v>
      </c>
      <c r="D41" s="145"/>
      <c r="E41" s="145"/>
      <c r="F41" s="145"/>
      <c r="G41" s="145"/>
    </row>
    <row r="42" spans="1:7" ht="15">
      <c r="A42" s="144"/>
      <c r="B42" s="145" t="s">
        <v>245</v>
      </c>
      <c r="C42" s="150" t="s">
        <v>263</v>
      </c>
      <c r="D42" s="145"/>
      <c r="E42" s="145"/>
      <c r="F42" s="145"/>
      <c r="G42" s="145"/>
    </row>
    <row r="43" spans="1:7" ht="15">
      <c r="A43" s="144"/>
      <c r="B43" s="145"/>
      <c r="C43" s="145"/>
      <c r="D43" s="145"/>
      <c r="E43" s="145"/>
      <c r="F43" s="145"/>
      <c r="G43" s="145"/>
    </row>
    <row r="44" spans="1:7" ht="15">
      <c r="A44" s="144"/>
      <c r="B44" s="151" t="s">
        <v>246</v>
      </c>
      <c r="C44" s="151" t="s">
        <v>69</v>
      </c>
      <c r="D44" s="151" t="s">
        <v>91</v>
      </c>
      <c r="E44" s="151" t="s">
        <v>247</v>
      </c>
      <c r="F44" s="151" t="s">
        <v>248</v>
      </c>
      <c r="G44" s="151" t="s">
        <v>249</v>
      </c>
    </row>
    <row r="45" spans="1:7" ht="15">
      <c r="A45" s="144"/>
      <c r="B45" s="623" t="s">
        <v>789</v>
      </c>
      <c r="C45" s="623"/>
      <c r="D45" s="623"/>
      <c r="E45" s="623"/>
      <c r="F45" s="623"/>
      <c r="G45" s="623"/>
    </row>
    <row r="46" spans="1:7" ht="15">
      <c r="A46" s="144"/>
      <c r="B46" s="297" t="s">
        <v>585</v>
      </c>
      <c r="C46" s="153" t="s">
        <v>790</v>
      </c>
      <c r="D46" s="154" t="s">
        <v>251</v>
      </c>
      <c r="E46" s="298">
        <v>3</v>
      </c>
      <c r="F46" s="155">
        <v>5.6</v>
      </c>
      <c r="G46" s="156">
        <f>E46*F46</f>
        <v>16.799999999999997</v>
      </c>
    </row>
    <row r="47" spans="1:7" ht="15">
      <c r="A47" s="144"/>
      <c r="B47" s="297" t="s">
        <v>582</v>
      </c>
      <c r="C47" s="153" t="s">
        <v>791</v>
      </c>
      <c r="D47" s="154" t="s">
        <v>251</v>
      </c>
      <c r="E47" s="298">
        <v>2</v>
      </c>
      <c r="F47" s="155">
        <v>7.2</v>
      </c>
      <c r="G47" s="156">
        <f>E47*F47</f>
        <v>14.4</v>
      </c>
    </row>
    <row r="48" spans="1:7" ht="15">
      <c r="A48" s="144"/>
      <c r="B48" s="619" t="s">
        <v>792</v>
      </c>
      <c r="C48" s="619"/>
      <c r="D48" s="619"/>
      <c r="E48" s="619"/>
      <c r="F48" s="619"/>
      <c r="G48" s="162">
        <f>SUM(G46:G47)</f>
        <v>31.199999999999996</v>
      </c>
    </row>
    <row r="49" spans="1:7" ht="15">
      <c r="A49" s="144"/>
      <c r="B49" s="620" t="s">
        <v>90</v>
      </c>
      <c r="C49" s="620"/>
      <c r="D49" s="620"/>
      <c r="E49" s="620"/>
      <c r="F49" s="620"/>
      <c r="G49" s="620"/>
    </row>
    <row r="50" spans="1:7" ht="15">
      <c r="A50" s="144"/>
      <c r="B50" s="299"/>
      <c r="C50" s="153"/>
      <c r="D50" s="154"/>
      <c r="E50" s="298"/>
      <c r="F50" s="155"/>
      <c r="G50" s="156"/>
    </row>
    <row r="51" spans="1:7" ht="15">
      <c r="A51" s="144"/>
      <c r="B51" s="300"/>
      <c r="C51" s="301"/>
      <c r="D51" s="154"/>
      <c r="E51" s="298"/>
      <c r="F51" s="302"/>
      <c r="G51" s="156"/>
    </row>
    <row r="52" spans="1:7" ht="15">
      <c r="A52" s="144"/>
      <c r="B52" s="619" t="s">
        <v>793</v>
      </c>
      <c r="C52" s="619"/>
      <c r="D52" s="619"/>
      <c r="E52" s="619"/>
      <c r="F52" s="619"/>
      <c r="G52" s="162">
        <v>0</v>
      </c>
    </row>
    <row r="53" spans="1:7" ht="15">
      <c r="A53" s="144"/>
      <c r="B53" s="620" t="s">
        <v>794</v>
      </c>
      <c r="C53" s="620"/>
      <c r="D53" s="620"/>
      <c r="E53" s="620"/>
      <c r="F53" s="620"/>
      <c r="G53" s="620"/>
    </row>
    <row r="54" spans="1:7" ht="31.5" customHeight="1">
      <c r="A54" s="144"/>
      <c r="B54" s="300" t="s">
        <v>795</v>
      </c>
      <c r="C54" s="153" t="s">
        <v>796</v>
      </c>
      <c r="D54" s="154" t="s">
        <v>251</v>
      </c>
      <c r="E54" s="298">
        <v>1</v>
      </c>
      <c r="F54" s="155">
        <v>105.96</v>
      </c>
      <c r="G54" s="156">
        <f>E54*F54</f>
        <v>105.96</v>
      </c>
    </row>
    <row r="55" spans="1:7" ht="15">
      <c r="A55" s="144"/>
      <c r="B55" s="619" t="s">
        <v>797</v>
      </c>
      <c r="C55" s="619"/>
      <c r="D55" s="619"/>
      <c r="E55" s="619"/>
      <c r="F55" s="619"/>
      <c r="G55" s="162">
        <f>G54</f>
        <v>105.96</v>
      </c>
    </row>
    <row r="56" spans="1:7" ht="15">
      <c r="A56" s="144"/>
      <c r="B56" s="620" t="s">
        <v>798</v>
      </c>
      <c r="C56" s="620"/>
      <c r="D56" s="620"/>
      <c r="E56" s="620"/>
      <c r="F56" s="620"/>
      <c r="G56" s="620"/>
    </row>
    <row r="57" spans="1:7" ht="15">
      <c r="A57" s="144"/>
      <c r="B57" s="300"/>
      <c r="C57" s="153"/>
      <c r="D57" s="154"/>
      <c r="E57" s="298"/>
      <c r="F57" s="298"/>
      <c r="G57" s="156"/>
    </row>
    <row r="58" spans="1:7" ht="15">
      <c r="A58" s="144"/>
      <c r="B58" s="300"/>
      <c r="C58" s="301"/>
      <c r="D58" s="154"/>
      <c r="E58" s="298"/>
      <c r="F58" s="302"/>
      <c r="G58" s="156"/>
    </row>
    <row r="59" spans="1:7" ht="15">
      <c r="A59" s="144"/>
      <c r="B59" s="303"/>
      <c r="C59" s="304"/>
      <c r="D59" s="305"/>
      <c r="E59" s="306"/>
      <c r="F59" s="305"/>
      <c r="G59" s="306"/>
    </row>
    <row r="60" spans="1:7" ht="15">
      <c r="A60" s="144"/>
      <c r="B60" s="621" t="s">
        <v>799</v>
      </c>
      <c r="C60" s="621"/>
      <c r="D60" s="621"/>
      <c r="E60" s="621"/>
      <c r="F60" s="621"/>
      <c r="G60" s="307">
        <v>0</v>
      </c>
    </row>
    <row r="61" spans="1:7" ht="15">
      <c r="A61" s="144"/>
      <c r="B61" s="330"/>
      <c r="C61" s="330"/>
      <c r="D61" s="330"/>
      <c r="E61" s="330"/>
      <c r="F61" s="330"/>
      <c r="G61" s="330"/>
    </row>
    <row r="62" spans="1:7" ht="16.5">
      <c r="A62" s="144"/>
      <c r="B62" s="330"/>
      <c r="C62" s="330"/>
      <c r="D62" s="330"/>
      <c r="E62" s="330"/>
      <c r="F62" s="329" t="s">
        <v>256</v>
      </c>
      <c r="G62" s="162">
        <f>G55+G52+G48</f>
        <v>137.16</v>
      </c>
    </row>
    <row r="63" spans="1:7" ht="24.75">
      <c r="A63" s="144"/>
      <c r="B63" s="330"/>
      <c r="C63" s="330"/>
      <c r="D63" s="330"/>
      <c r="E63" s="330"/>
      <c r="F63" s="329" t="s">
        <v>800</v>
      </c>
      <c r="G63" s="162">
        <f>'3 - Encargos Soc Anexo C'!$C$55%*'6- Comp Preç Unit'!G48</f>
        <v>36.50712</v>
      </c>
    </row>
    <row r="64" spans="1:7" ht="34.5" customHeight="1">
      <c r="A64" s="144"/>
      <c r="B64" s="622" t="s">
        <v>801</v>
      </c>
      <c r="C64" s="622"/>
      <c r="D64" s="163"/>
      <c r="E64" s="163"/>
      <c r="F64" s="329" t="s">
        <v>258</v>
      </c>
      <c r="G64" s="418">
        <f>'4 - BDI - Anexo D'!$I$26*(G62+G63)</f>
        <v>49.84607866685946</v>
      </c>
    </row>
    <row r="65" spans="1:7" ht="24.75" customHeight="1">
      <c r="A65" s="144"/>
      <c r="B65" s="622"/>
      <c r="C65" s="622"/>
      <c r="D65" s="163"/>
      <c r="E65" s="163"/>
      <c r="F65" s="308" t="s">
        <v>802</v>
      </c>
      <c r="G65" s="309">
        <f>SUM(G62:G64)</f>
        <v>223.51319866685947</v>
      </c>
    </row>
    <row r="66" spans="1:7" ht="16.5">
      <c r="A66" s="171"/>
      <c r="B66" s="171"/>
      <c r="C66" s="171"/>
      <c r="D66" s="171"/>
      <c r="E66" s="171"/>
      <c r="F66" s="308" t="s">
        <v>803</v>
      </c>
      <c r="G66" s="309">
        <f>SUM(G62:G63)</f>
        <v>173.66712</v>
      </c>
    </row>
    <row r="67" spans="1:7" ht="15">
      <c r="A67" s="171"/>
      <c r="B67" s="171"/>
      <c r="C67" s="171"/>
      <c r="D67" s="171"/>
      <c r="E67" s="171"/>
      <c r="F67" s="171"/>
      <c r="G67" s="171"/>
    </row>
    <row r="68" spans="1:9" ht="15">
      <c r="A68" s="172" t="str">
        <f>'Orçamento Básico - Anexo A'!A12</f>
        <v>B.1.b</v>
      </c>
      <c r="B68" s="167"/>
      <c r="C68" s="426" t="str">
        <f>'Orçamento Básico - Anexo A'!B12</f>
        <v>Aos sábados</v>
      </c>
      <c r="D68" s="167" t="s">
        <v>79</v>
      </c>
      <c r="E68" s="167"/>
      <c r="F68" s="167"/>
      <c r="G68" s="173">
        <f>G98</f>
        <v>221.062104</v>
      </c>
      <c r="I68" s="422"/>
    </row>
    <row r="69" spans="1:7" ht="15">
      <c r="A69" s="144"/>
      <c r="B69" s="145" t="s">
        <v>241</v>
      </c>
      <c r="C69" s="169" t="s">
        <v>78</v>
      </c>
      <c r="D69" s="145"/>
      <c r="E69" s="145"/>
      <c r="F69" s="145"/>
      <c r="G69" s="145"/>
    </row>
    <row r="70" spans="1:7" ht="15">
      <c r="A70" s="144"/>
      <c r="B70" s="145" t="s">
        <v>242</v>
      </c>
      <c r="C70" s="147" t="s">
        <v>79</v>
      </c>
      <c r="D70" s="145"/>
      <c r="E70" s="145"/>
      <c r="F70" s="145"/>
      <c r="G70" s="145"/>
    </row>
    <row r="71" spans="1:7" ht="15">
      <c r="A71" s="144"/>
      <c r="B71" s="145" t="s">
        <v>93</v>
      </c>
      <c r="C71" s="170" t="str">
        <f>A68</f>
        <v>B.1.b</v>
      </c>
      <c r="D71" s="145"/>
      <c r="E71" s="145"/>
      <c r="F71" s="145"/>
      <c r="G71" s="145"/>
    </row>
    <row r="72" spans="1:7" ht="15">
      <c r="A72" s="144"/>
      <c r="B72" s="145" t="s">
        <v>1350</v>
      </c>
      <c r="C72" s="145" t="s">
        <v>1349</v>
      </c>
      <c r="D72" s="145"/>
      <c r="E72" s="145"/>
      <c r="F72" s="145"/>
      <c r="G72" s="145"/>
    </row>
    <row r="73" spans="1:7" ht="15">
      <c r="A73" s="144"/>
      <c r="B73" s="145" t="s">
        <v>243</v>
      </c>
      <c r="C73" s="149">
        <v>42443</v>
      </c>
      <c r="D73" s="145"/>
      <c r="E73" s="145"/>
      <c r="F73" s="145"/>
      <c r="G73" s="145"/>
    </row>
    <row r="74" spans="1:7" ht="15">
      <c r="A74" s="144"/>
      <c r="B74" s="145" t="s">
        <v>245</v>
      </c>
      <c r="C74" s="150" t="s">
        <v>263</v>
      </c>
      <c r="D74" s="145"/>
      <c r="E74" s="145"/>
      <c r="F74" s="145"/>
      <c r="G74" s="145"/>
    </row>
    <row r="75" spans="1:7" ht="15">
      <c r="A75" s="144"/>
      <c r="B75" s="145"/>
      <c r="C75" s="145"/>
      <c r="D75" s="145"/>
      <c r="E75" s="145"/>
      <c r="F75" s="145"/>
      <c r="G75" s="145"/>
    </row>
    <row r="76" spans="1:7" ht="15">
      <c r="A76" s="144"/>
      <c r="B76" s="151" t="s">
        <v>246</v>
      </c>
      <c r="C76" s="151" t="s">
        <v>69</v>
      </c>
      <c r="D76" s="151" t="s">
        <v>91</v>
      </c>
      <c r="E76" s="151" t="s">
        <v>247</v>
      </c>
      <c r="F76" s="151" t="s">
        <v>248</v>
      </c>
      <c r="G76" s="151" t="s">
        <v>249</v>
      </c>
    </row>
    <row r="77" spans="1:7" ht="15" customHeight="1">
      <c r="A77" s="144"/>
      <c r="B77" s="623" t="s">
        <v>789</v>
      </c>
      <c r="C77" s="623"/>
      <c r="D77" s="623"/>
      <c r="E77" s="623"/>
      <c r="F77" s="623"/>
      <c r="G77" s="623"/>
    </row>
    <row r="78" spans="1:7" ht="15">
      <c r="A78" s="144"/>
      <c r="B78" s="297" t="s">
        <v>585</v>
      </c>
      <c r="C78" s="153" t="s">
        <v>790</v>
      </c>
      <c r="D78" s="154" t="s">
        <v>251</v>
      </c>
      <c r="E78" s="298">
        <v>5.1</v>
      </c>
      <c r="F78" s="155">
        <v>5.6</v>
      </c>
      <c r="G78" s="156">
        <f>E78*F78</f>
        <v>28.559999999999995</v>
      </c>
    </row>
    <row r="79" spans="1:7" ht="15">
      <c r="A79" s="144"/>
      <c r="B79" s="297" t="s">
        <v>582</v>
      </c>
      <c r="C79" s="153" t="s">
        <v>791</v>
      </c>
      <c r="D79" s="154" t="s">
        <v>251</v>
      </c>
      <c r="E79" s="298">
        <v>3.4</v>
      </c>
      <c r="F79" s="155">
        <v>7.2</v>
      </c>
      <c r="G79" s="156">
        <f>E79*F79</f>
        <v>24.48</v>
      </c>
    </row>
    <row r="80" spans="1:7" ht="15" customHeight="1">
      <c r="A80" s="144"/>
      <c r="B80" s="619" t="s">
        <v>792</v>
      </c>
      <c r="C80" s="619"/>
      <c r="D80" s="619"/>
      <c r="E80" s="619"/>
      <c r="F80" s="619"/>
      <c r="G80" s="162">
        <f>SUM(G78:G79)</f>
        <v>53.03999999999999</v>
      </c>
    </row>
    <row r="81" spans="1:7" ht="15">
      <c r="A81" s="144"/>
      <c r="B81" s="620" t="s">
        <v>90</v>
      </c>
      <c r="C81" s="620"/>
      <c r="D81" s="620"/>
      <c r="E81" s="620"/>
      <c r="F81" s="620"/>
      <c r="G81" s="620"/>
    </row>
    <row r="82" spans="1:7" ht="15">
      <c r="A82" s="144"/>
      <c r="B82" s="299"/>
      <c r="C82" s="153"/>
      <c r="D82" s="154"/>
      <c r="E82" s="298"/>
      <c r="F82" s="155"/>
      <c r="G82" s="156"/>
    </row>
    <row r="83" spans="1:7" ht="15">
      <c r="A83" s="144"/>
      <c r="B83" s="300"/>
      <c r="C83" s="301"/>
      <c r="D83" s="154"/>
      <c r="E83" s="298"/>
      <c r="F83" s="302"/>
      <c r="G83" s="156"/>
    </row>
    <row r="84" spans="1:7" ht="15" customHeight="1">
      <c r="A84" s="144"/>
      <c r="B84" s="619" t="s">
        <v>793</v>
      </c>
      <c r="C84" s="619"/>
      <c r="D84" s="619"/>
      <c r="E84" s="619"/>
      <c r="F84" s="619"/>
      <c r="G84" s="162">
        <v>0</v>
      </c>
    </row>
    <row r="85" spans="1:7" ht="15" customHeight="1">
      <c r="A85" s="144"/>
      <c r="B85" s="620" t="s">
        <v>794</v>
      </c>
      <c r="C85" s="620"/>
      <c r="D85" s="620"/>
      <c r="E85" s="620"/>
      <c r="F85" s="620"/>
      <c r="G85" s="620"/>
    </row>
    <row r="86" spans="1:7" ht="15">
      <c r="A86" s="144"/>
      <c r="B86" s="300" t="s">
        <v>795</v>
      </c>
      <c r="C86" s="153" t="s">
        <v>796</v>
      </c>
      <c r="D86" s="154" t="s">
        <v>251</v>
      </c>
      <c r="E86" s="298">
        <v>1</v>
      </c>
      <c r="F86" s="155">
        <v>105.96</v>
      </c>
      <c r="G86" s="156">
        <f>E86*F86</f>
        <v>105.96</v>
      </c>
    </row>
    <row r="87" spans="1:7" ht="15" customHeight="1">
      <c r="A87" s="144"/>
      <c r="B87" s="619" t="s">
        <v>797</v>
      </c>
      <c r="C87" s="619"/>
      <c r="D87" s="619"/>
      <c r="E87" s="619"/>
      <c r="F87" s="619"/>
      <c r="G87" s="162">
        <f>SUM(G86)</f>
        <v>105.96</v>
      </c>
    </row>
    <row r="88" spans="1:7" ht="15">
      <c r="A88" s="144"/>
      <c r="B88" s="620" t="s">
        <v>798</v>
      </c>
      <c r="C88" s="620"/>
      <c r="D88" s="620"/>
      <c r="E88" s="620"/>
      <c r="F88" s="620"/>
      <c r="G88" s="620"/>
    </row>
    <row r="89" spans="1:7" ht="15">
      <c r="A89" s="144"/>
      <c r="B89" s="300"/>
      <c r="C89" s="153"/>
      <c r="D89" s="154"/>
      <c r="E89" s="298"/>
      <c r="F89" s="298"/>
      <c r="G89" s="156"/>
    </row>
    <row r="90" spans="1:7" ht="15">
      <c r="A90" s="144"/>
      <c r="B90" s="300"/>
      <c r="C90" s="301"/>
      <c r="D90" s="154"/>
      <c r="E90" s="298"/>
      <c r="F90" s="302"/>
      <c r="G90" s="156"/>
    </row>
    <row r="91" spans="1:7" ht="15">
      <c r="A91" s="144"/>
      <c r="B91" s="303"/>
      <c r="C91" s="304"/>
      <c r="D91" s="305"/>
      <c r="E91" s="306"/>
      <c r="F91" s="305"/>
      <c r="G91" s="306"/>
    </row>
    <row r="92" spans="1:7" ht="15" customHeight="1">
      <c r="A92" s="144"/>
      <c r="B92" s="621" t="s">
        <v>799</v>
      </c>
      <c r="C92" s="621"/>
      <c r="D92" s="621"/>
      <c r="E92" s="621"/>
      <c r="F92" s="621"/>
      <c r="G92" s="307">
        <f>SUM(G89:G90)</f>
        <v>0</v>
      </c>
    </row>
    <row r="93" spans="1:7" ht="15">
      <c r="A93" s="144"/>
      <c r="B93" s="330"/>
      <c r="C93" s="330"/>
      <c r="D93" s="330"/>
      <c r="E93" s="330"/>
      <c r="F93" s="330"/>
      <c r="G93" s="330"/>
    </row>
    <row r="94" spans="1:7" ht="16.5">
      <c r="A94" s="144"/>
      <c r="B94" s="330"/>
      <c r="C94" s="330"/>
      <c r="D94" s="330"/>
      <c r="E94" s="330"/>
      <c r="F94" s="329" t="s">
        <v>256</v>
      </c>
      <c r="G94" s="162">
        <f>G87+G84+G80</f>
        <v>159</v>
      </c>
    </row>
    <row r="95" spans="1:7" ht="24.75" customHeight="1">
      <c r="A95" s="144"/>
      <c r="B95" s="622" t="s">
        <v>801</v>
      </c>
      <c r="C95" s="622"/>
      <c r="D95" s="330"/>
      <c r="E95" s="330"/>
      <c r="F95" s="329" t="s">
        <v>800</v>
      </c>
      <c r="G95" s="162">
        <f>'3 - Encargos Soc Anexo C'!$C$55%*'6- Comp Preç Unit'!G80</f>
        <v>62.062104</v>
      </c>
    </row>
    <row r="96" spans="1:7" ht="15" customHeight="1">
      <c r="A96" s="144"/>
      <c r="B96" s="622"/>
      <c r="C96" s="622"/>
      <c r="D96" s="163"/>
      <c r="E96" s="163"/>
      <c r="F96" s="329" t="s">
        <v>258</v>
      </c>
      <c r="G96" s="418">
        <f>'4 - BDI - Anexo D'!$I$26*(G94+G95)</f>
        <v>63.44942569581086</v>
      </c>
    </row>
    <row r="97" spans="1:7" ht="24.75" customHeight="1">
      <c r="A97" s="144"/>
      <c r="B97" s="622"/>
      <c r="C97" s="622"/>
      <c r="D97" s="163"/>
      <c r="E97" s="163"/>
      <c r="F97" s="308" t="s">
        <v>802</v>
      </c>
      <c r="G97" s="309">
        <f>SUM(G94:G96)</f>
        <v>284.51152969581085</v>
      </c>
    </row>
    <row r="98" spans="1:7" ht="16.5">
      <c r="A98" s="171"/>
      <c r="B98" s="171"/>
      <c r="C98" s="171"/>
      <c r="D98" s="171"/>
      <c r="E98" s="171"/>
      <c r="F98" s="308" t="s">
        <v>803</v>
      </c>
      <c r="G98" s="309">
        <f>SUM(G94:G95)</f>
        <v>221.062104</v>
      </c>
    </row>
    <row r="99" spans="1:7" ht="15">
      <c r="A99" s="171"/>
      <c r="B99" s="171"/>
      <c r="C99" s="171"/>
      <c r="D99" s="171"/>
      <c r="E99" s="171"/>
      <c r="F99" s="171"/>
      <c r="G99" s="171"/>
    </row>
    <row r="100" spans="1:9" ht="15">
      <c r="A100" s="172" t="str">
        <f>'Orçamento Básico - Anexo A'!A13</f>
        <v>B.1.c</v>
      </c>
      <c r="B100" s="167"/>
      <c r="C100" s="426" t="str">
        <f>'Orçamento Básico - Anexo A'!B13</f>
        <v>Aos domingos e feriados</v>
      </c>
      <c r="D100" s="167" t="s">
        <v>79</v>
      </c>
      <c r="E100" s="167"/>
      <c r="F100" s="167"/>
      <c r="G100" s="173">
        <f>G130</f>
        <v>248.144952</v>
      </c>
      <c r="I100" s="422"/>
    </row>
    <row r="101" spans="1:7" ht="15">
      <c r="A101" s="144"/>
      <c r="B101" s="145" t="s">
        <v>241</v>
      </c>
      <c r="C101" s="169" t="s">
        <v>80</v>
      </c>
      <c r="D101" s="145"/>
      <c r="E101" s="145"/>
      <c r="F101" s="145"/>
      <c r="G101" s="145"/>
    </row>
    <row r="102" spans="1:7" ht="15">
      <c r="A102" s="144"/>
      <c r="B102" s="145" t="s">
        <v>242</v>
      </c>
      <c r="C102" s="147" t="s">
        <v>79</v>
      </c>
      <c r="D102" s="145"/>
      <c r="E102" s="145"/>
      <c r="F102" s="145"/>
      <c r="G102" s="145"/>
    </row>
    <row r="103" spans="1:7" ht="15">
      <c r="A103" s="144"/>
      <c r="B103" s="145" t="s">
        <v>93</v>
      </c>
      <c r="C103" s="170" t="str">
        <f>A100</f>
        <v>B.1.c</v>
      </c>
      <c r="D103" s="145"/>
      <c r="E103" s="145"/>
      <c r="F103" s="145"/>
      <c r="G103" s="145"/>
    </row>
    <row r="104" spans="1:7" ht="15">
      <c r="A104" s="144"/>
      <c r="B104" s="145" t="s">
        <v>1350</v>
      </c>
      <c r="C104" s="145" t="s">
        <v>1349</v>
      </c>
      <c r="D104" s="145"/>
      <c r="E104" s="145"/>
      <c r="F104" s="145"/>
      <c r="G104" s="145"/>
    </row>
    <row r="105" spans="1:7" ht="15">
      <c r="A105" s="144"/>
      <c r="B105" s="145" t="s">
        <v>243</v>
      </c>
      <c r="C105" s="149">
        <v>42443</v>
      </c>
      <c r="D105" s="145"/>
      <c r="E105" s="145"/>
      <c r="F105" s="145"/>
      <c r="G105" s="145"/>
    </row>
    <row r="106" spans="1:7" ht="15">
      <c r="A106" s="144"/>
      <c r="B106" s="145" t="s">
        <v>245</v>
      </c>
      <c r="C106" s="150" t="s">
        <v>263</v>
      </c>
      <c r="D106" s="145"/>
      <c r="E106" s="145"/>
      <c r="F106" s="145"/>
      <c r="G106" s="145"/>
    </row>
    <row r="107" spans="1:7" ht="15">
      <c r="A107" s="144"/>
      <c r="B107" s="145"/>
      <c r="C107" s="145"/>
      <c r="D107" s="145"/>
      <c r="E107" s="145"/>
      <c r="F107" s="145"/>
      <c r="G107" s="145"/>
    </row>
    <row r="108" spans="1:7" ht="15">
      <c r="A108" s="144"/>
      <c r="B108" s="151" t="s">
        <v>246</v>
      </c>
      <c r="C108" s="151" t="s">
        <v>69</v>
      </c>
      <c r="D108" s="151" t="s">
        <v>91</v>
      </c>
      <c r="E108" s="151" t="s">
        <v>247</v>
      </c>
      <c r="F108" s="151" t="s">
        <v>248</v>
      </c>
      <c r="G108" s="151" t="s">
        <v>249</v>
      </c>
    </row>
    <row r="109" spans="1:7" ht="15">
      <c r="A109" s="144"/>
      <c r="B109" s="623" t="s">
        <v>789</v>
      </c>
      <c r="C109" s="623"/>
      <c r="D109" s="623"/>
      <c r="E109" s="623"/>
      <c r="F109" s="623"/>
      <c r="G109" s="623"/>
    </row>
    <row r="110" spans="1:7" ht="15">
      <c r="A110" s="144"/>
      <c r="B110" s="297" t="s">
        <v>585</v>
      </c>
      <c r="C110" s="153" t="s">
        <v>790</v>
      </c>
      <c r="D110" s="154" t="s">
        <v>251</v>
      </c>
      <c r="E110" s="298">
        <v>6.3</v>
      </c>
      <c r="F110" s="155">
        <v>5.6</v>
      </c>
      <c r="G110" s="156">
        <f>E110*F110</f>
        <v>35.279999999999994</v>
      </c>
    </row>
    <row r="111" spans="1:7" ht="15">
      <c r="A111" s="144"/>
      <c r="B111" s="297" t="s">
        <v>582</v>
      </c>
      <c r="C111" s="153" t="s">
        <v>791</v>
      </c>
      <c r="D111" s="154" t="s">
        <v>251</v>
      </c>
      <c r="E111" s="298">
        <v>4.2</v>
      </c>
      <c r="F111" s="155">
        <v>7.2</v>
      </c>
      <c r="G111" s="156">
        <f>E111*F111</f>
        <v>30.240000000000002</v>
      </c>
    </row>
    <row r="112" spans="1:7" ht="15">
      <c r="A112" s="144"/>
      <c r="B112" s="619" t="s">
        <v>792</v>
      </c>
      <c r="C112" s="619"/>
      <c r="D112" s="619"/>
      <c r="E112" s="619"/>
      <c r="F112" s="619"/>
      <c r="G112" s="162">
        <f>SUM(G110:G111)</f>
        <v>65.52</v>
      </c>
    </row>
    <row r="113" spans="1:7" ht="15">
      <c r="A113" s="144"/>
      <c r="B113" s="620" t="s">
        <v>90</v>
      </c>
      <c r="C113" s="620"/>
      <c r="D113" s="620"/>
      <c r="E113" s="620"/>
      <c r="F113" s="620"/>
      <c r="G113" s="620"/>
    </row>
    <row r="114" spans="1:7" ht="15">
      <c r="A114" s="144"/>
      <c r="B114" s="299"/>
      <c r="C114" s="153"/>
      <c r="D114" s="154"/>
      <c r="E114" s="298"/>
      <c r="F114" s="155"/>
      <c r="G114" s="156"/>
    </row>
    <row r="115" spans="1:7" ht="15">
      <c r="A115" s="144"/>
      <c r="B115" s="300"/>
      <c r="C115" s="301"/>
      <c r="D115" s="154"/>
      <c r="E115" s="298"/>
      <c r="F115" s="302"/>
      <c r="G115" s="156"/>
    </row>
    <row r="116" spans="1:7" ht="15">
      <c r="A116" s="144"/>
      <c r="B116" s="619" t="s">
        <v>793</v>
      </c>
      <c r="C116" s="619"/>
      <c r="D116" s="619"/>
      <c r="E116" s="619"/>
      <c r="F116" s="619"/>
      <c r="G116" s="162">
        <v>0</v>
      </c>
    </row>
    <row r="117" spans="1:7" ht="15">
      <c r="A117" s="144"/>
      <c r="B117" s="620" t="s">
        <v>794</v>
      </c>
      <c r="C117" s="620"/>
      <c r="D117" s="620"/>
      <c r="E117" s="620"/>
      <c r="F117" s="620"/>
      <c r="G117" s="620"/>
    </row>
    <row r="118" spans="1:7" ht="15">
      <c r="A118" s="144"/>
      <c r="B118" s="300" t="s">
        <v>795</v>
      </c>
      <c r="C118" s="153" t="s">
        <v>796</v>
      </c>
      <c r="D118" s="154" t="s">
        <v>251</v>
      </c>
      <c r="E118" s="298">
        <v>1</v>
      </c>
      <c r="F118" s="155">
        <v>105.96</v>
      </c>
      <c r="G118" s="156">
        <f>E118*F118</f>
        <v>105.96</v>
      </c>
    </row>
    <row r="119" spans="1:7" ht="15">
      <c r="A119" s="144"/>
      <c r="B119" s="619" t="s">
        <v>797</v>
      </c>
      <c r="C119" s="619"/>
      <c r="D119" s="619"/>
      <c r="E119" s="619"/>
      <c r="F119" s="619"/>
      <c r="G119" s="162">
        <f>SUM(G118)</f>
        <v>105.96</v>
      </c>
    </row>
    <row r="120" spans="1:7" ht="15">
      <c r="A120" s="144"/>
      <c r="B120" s="620" t="s">
        <v>798</v>
      </c>
      <c r="C120" s="620"/>
      <c r="D120" s="620"/>
      <c r="E120" s="620"/>
      <c r="F120" s="620"/>
      <c r="G120" s="620"/>
    </row>
    <row r="121" spans="1:7" ht="15">
      <c r="A121" s="144"/>
      <c r="B121" s="300"/>
      <c r="C121" s="153"/>
      <c r="D121" s="154"/>
      <c r="E121" s="298"/>
      <c r="F121" s="298"/>
      <c r="G121" s="156"/>
    </row>
    <row r="122" spans="1:7" ht="15">
      <c r="A122" s="144"/>
      <c r="B122" s="300"/>
      <c r="C122" s="301"/>
      <c r="D122" s="154"/>
      <c r="E122" s="298"/>
      <c r="F122" s="302"/>
      <c r="G122" s="156"/>
    </row>
    <row r="123" spans="1:7" ht="15">
      <c r="A123" s="144"/>
      <c r="B123" s="303"/>
      <c r="C123" s="304"/>
      <c r="D123" s="305"/>
      <c r="E123" s="306"/>
      <c r="F123" s="305"/>
      <c r="G123" s="306"/>
    </row>
    <row r="124" spans="1:7" ht="15">
      <c r="A124" s="144"/>
      <c r="B124" s="621" t="s">
        <v>799</v>
      </c>
      <c r="C124" s="621"/>
      <c r="D124" s="621"/>
      <c r="E124" s="621"/>
      <c r="F124" s="621"/>
      <c r="G124" s="307">
        <f>SUM(G121:G122)</f>
        <v>0</v>
      </c>
    </row>
    <row r="125" spans="1:7" ht="15">
      <c r="A125" s="144"/>
      <c r="B125" s="330"/>
      <c r="C125" s="330"/>
      <c r="D125" s="330"/>
      <c r="E125" s="330"/>
      <c r="F125" s="330"/>
      <c r="G125" s="330"/>
    </row>
    <row r="126" spans="1:7" ht="16.5">
      <c r="A126" s="144"/>
      <c r="B126" s="330"/>
      <c r="C126" s="330"/>
      <c r="D126" s="330"/>
      <c r="E126" s="330"/>
      <c r="F126" s="329" t="s">
        <v>256</v>
      </c>
      <c r="G126" s="162">
        <f>G119+G116+G112</f>
        <v>171.48</v>
      </c>
    </row>
    <row r="127" spans="1:7" ht="24.75" customHeight="1">
      <c r="A127" s="144"/>
      <c r="B127" s="622" t="s">
        <v>801</v>
      </c>
      <c r="C127" s="622"/>
      <c r="D127" s="330"/>
      <c r="E127" s="330"/>
      <c r="F127" s="329" t="s">
        <v>800</v>
      </c>
      <c r="G127" s="162">
        <f>'3 - Encargos Soc Anexo C'!$C$55%*'6- Comp Preç Unit'!G112</f>
        <v>76.664952</v>
      </c>
    </row>
    <row r="128" spans="1:7" ht="15" customHeight="1">
      <c r="A128" s="144"/>
      <c r="B128" s="622"/>
      <c r="C128" s="622"/>
      <c r="D128" s="163"/>
      <c r="E128" s="163"/>
      <c r="F128" s="329" t="s">
        <v>258</v>
      </c>
      <c r="G128" s="418">
        <f>'4 - BDI - Anexo D'!$I$26*(G126+G127)</f>
        <v>71.22276685521166</v>
      </c>
    </row>
    <row r="129" spans="1:7" ht="24.75" customHeight="1">
      <c r="A129" s="144"/>
      <c r="B129" s="622"/>
      <c r="C129" s="622"/>
      <c r="D129" s="163"/>
      <c r="E129" s="163"/>
      <c r="F129" s="308" t="s">
        <v>802</v>
      </c>
      <c r="G129" s="309">
        <f>SUM(G126:G128)</f>
        <v>319.36771885521165</v>
      </c>
    </row>
    <row r="130" spans="1:7" ht="16.5">
      <c r="A130" s="171"/>
      <c r="B130" s="171"/>
      <c r="C130" s="171"/>
      <c r="D130" s="171"/>
      <c r="E130" s="171"/>
      <c r="F130" s="308" t="s">
        <v>803</v>
      </c>
      <c r="G130" s="309">
        <f>SUM(G126:G127)</f>
        <v>248.144952</v>
      </c>
    </row>
    <row r="131" spans="1:7" ht="15">
      <c r="A131" s="171"/>
      <c r="B131" s="171"/>
      <c r="C131" s="171"/>
      <c r="D131" s="171"/>
      <c r="E131" s="171"/>
      <c r="F131" s="171"/>
      <c r="G131" s="171"/>
    </row>
    <row r="132" spans="1:9" ht="15">
      <c r="A132" s="172" t="str">
        <f>'Orçamento Básico - Anexo A'!A15</f>
        <v>B.2.a</v>
      </c>
      <c r="B132" s="167"/>
      <c r="C132" s="426" t="str">
        <f>'Orçamento Básico - Anexo A'!B15</f>
        <v>Em dias úteis</v>
      </c>
      <c r="D132" s="167" t="s">
        <v>79</v>
      </c>
      <c r="E132" s="167"/>
      <c r="F132" s="167"/>
      <c r="G132" s="173">
        <v>187.20999999999998</v>
      </c>
      <c r="I132" s="422"/>
    </row>
    <row r="133" spans="1:7" ht="15">
      <c r="A133" s="144"/>
      <c r="B133" s="145" t="s">
        <v>241</v>
      </c>
      <c r="C133" s="169" t="s">
        <v>279</v>
      </c>
      <c r="D133" s="145"/>
      <c r="E133" s="145"/>
      <c r="F133" s="145"/>
      <c r="G133" s="145"/>
    </row>
    <row r="134" spans="1:7" ht="15">
      <c r="A134" s="144"/>
      <c r="B134" s="145" t="s">
        <v>242</v>
      </c>
      <c r="C134" s="147" t="s">
        <v>79</v>
      </c>
      <c r="D134" s="145"/>
      <c r="E134" s="145"/>
      <c r="F134" s="145"/>
      <c r="G134" s="145"/>
    </row>
    <row r="135" spans="1:7" ht="15">
      <c r="A135" s="144"/>
      <c r="B135" s="145" t="s">
        <v>93</v>
      </c>
      <c r="C135" s="170" t="str">
        <f>A132</f>
        <v>B.2.a</v>
      </c>
      <c r="D135" s="145"/>
      <c r="E135" s="145"/>
      <c r="F135" s="145"/>
      <c r="G135" s="145"/>
    </row>
    <row r="136" spans="1:7" ht="15">
      <c r="A136" s="144"/>
      <c r="B136" s="145" t="s">
        <v>1350</v>
      </c>
      <c r="C136" s="145" t="s">
        <v>1349</v>
      </c>
      <c r="D136" s="145"/>
      <c r="E136" s="145"/>
      <c r="F136" s="145"/>
      <c r="G136" s="145"/>
    </row>
    <row r="137" spans="1:7" ht="15">
      <c r="A137" s="144"/>
      <c r="B137" s="145" t="s">
        <v>243</v>
      </c>
      <c r="C137" s="149">
        <v>42443</v>
      </c>
      <c r="D137" s="145"/>
      <c r="E137" s="145"/>
      <c r="F137" s="145"/>
      <c r="G137" s="145"/>
    </row>
    <row r="138" spans="1:7" ht="15">
      <c r="A138" s="144"/>
      <c r="B138" s="145" t="s">
        <v>245</v>
      </c>
      <c r="C138" s="150" t="s">
        <v>263</v>
      </c>
      <c r="D138" s="145"/>
      <c r="E138" s="145"/>
      <c r="F138" s="145"/>
      <c r="G138" s="145"/>
    </row>
    <row r="139" spans="1:7" ht="15">
      <c r="A139" s="144"/>
      <c r="B139" s="145"/>
      <c r="C139" s="145"/>
      <c r="D139" s="145"/>
      <c r="E139" s="145"/>
      <c r="F139" s="145"/>
      <c r="G139" s="145"/>
    </row>
    <row r="140" spans="1:7" ht="15">
      <c r="A140" s="144"/>
      <c r="B140" s="151" t="s">
        <v>246</v>
      </c>
      <c r="C140" s="151" t="s">
        <v>69</v>
      </c>
      <c r="D140" s="151" t="s">
        <v>91</v>
      </c>
      <c r="E140" s="151" t="s">
        <v>247</v>
      </c>
      <c r="F140" s="151" t="s">
        <v>248</v>
      </c>
      <c r="G140" s="151" t="s">
        <v>249</v>
      </c>
    </row>
    <row r="141" spans="1:7" ht="15">
      <c r="A141" s="144"/>
      <c r="B141" s="623" t="s">
        <v>789</v>
      </c>
      <c r="C141" s="623"/>
      <c r="D141" s="623"/>
      <c r="E141" s="623"/>
      <c r="F141" s="623"/>
      <c r="G141" s="623"/>
    </row>
    <row r="142" spans="1:7" ht="15">
      <c r="A142" s="144"/>
      <c r="B142" s="297" t="s">
        <v>585</v>
      </c>
      <c r="C142" s="153" t="s">
        <v>790</v>
      </c>
      <c r="D142" s="154" t="s">
        <v>251</v>
      </c>
      <c r="E142" s="298">
        <v>3.6</v>
      </c>
      <c r="F142" s="155">
        <v>5.6</v>
      </c>
      <c r="G142" s="156">
        <v>20.16</v>
      </c>
    </row>
    <row r="143" spans="1:7" ht="15">
      <c r="A143" s="144"/>
      <c r="B143" s="297" t="s">
        <v>582</v>
      </c>
      <c r="C143" s="153" t="s">
        <v>791</v>
      </c>
      <c r="D143" s="154" t="s">
        <v>251</v>
      </c>
      <c r="E143" s="298">
        <v>2.4</v>
      </c>
      <c r="F143" s="155">
        <v>7.2</v>
      </c>
      <c r="G143" s="156">
        <v>17.28</v>
      </c>
    </row>
    <row r="144" spans="1:7" ht="15">
      <c r="A144" s="144"/>
      <c r="B144" s="619" t="s">
        <v>792</v>
      </c>
      <c r="C144" s="619"/>
      <c r="D144" s="619"/>
      <c r="E144" s="619"/>
      <c r="F144" s="619"/>
      <c r="G144" s="162">
        <v>37.44</v>
      </c>
    </row>
    <row r="145" spans="1:7" ht="15">
      <c r="A145" s="144"/>
      <c r="B145" s="620" t="s">
        <v>90</v>
      </c>
      <c r="C145" s="620"/>
      <c r="D145" s="620"/>
      <c r="E145" s="620"/>
      <c r="F145" s="620"/>
      <c r="G145" s="620"/>
    </row>
    <row r="146" spans="1:7" ht="15">
      <c r="A146" s="144"/>
      <c r="B146" s="299"/>
      <c r="C146" s="153"/>
      <c r="D146" s="154"/>
      <c r="E146" s="298"/>
      <c r="F146" s="155"/>
      <c r="G146" s="156"/>
    </row>
    <row r="147" spans="1:7" ht="15">
      <c r="A147" s="144"/>
      <c r="B147" s="300"/>
      <c r="C147" s="301"/>
      <c r="D147" s="154"/>
      <c r="E147" s="298"/>
      <c r="F147" s="302"/>
      <c r="G147" s="156"/>
    </row>
    <row r="148" spans="1:7" ht="15">
      <c r="A148" s="144"/>
      <c r="B148" s="619" t="s">
        <v>793</v>
      </c>
      <c r="C148" s="619"/>
      <c r="D148" s="619"/>
      <c r="E148" s="619"/>
      <c r="F148" s="619"/>
      <c r="G148" s="162">
        <v>0</v>
      </c>
    </row>
    <row r="149" spans="1:7" ht="15">
      <c r="A149" s="144"/>
      <c r="B149" s="620" t="s">
        <v>794</v>
      </c>
      <c r="C149" s="620"/>
      <c r="D149" s="620"/>
      <c r="E149" s="620"/>
      <c r="F149" s="620"/>
      <c r="G149" s="620"/>
    </row>
    <row r="150" spans="1:7" ht="15">
      <c r="A150" s="144"/>
      <c r="B150" s="300" t="s">
        <v>795</v>
      </c>
      <c r="C150" s="153" t="s">
        <v>796</v>
      </c>
      <c r="D150" s="154" t="s">
        <v>251</v>
      </c>
      <c r="E150" s="298">
        <v>1</v>
      </c>
      <c r="F150" s="155">
        <v>105.96</v>
      </c>
      <c r="G150" s="156">
        <v>105.96</v>
      </c>
    </row>
    <row r="151" spans="1:7" ht="15">
      <c r="A151" s="144"/>
      <c r="B151" s="619" t="s">
        <v>797</v>
      </c>
      <c r="C151" s="619"/>
      <c r="D151" s="619"/>
      <c r="E151" s="619"/>
      <c r="F151" s="619"/>
      <c r="G151" s="162">
        <v>105.96</v>
      </c>
    </row>
    <row r="152" spans="1:7" ht="15">
      <c r="A152" s="144"/>
      <c r="B152" s="620" t="s">
        <v>798</v>
      </c>
      <c r="C152" s="620"/>
      <c r="D152" s="620"/>
      <c r="E152" s="620"/>
      <c r="F152" s="620"/>
      <c r="G152" s="620"/>
    </row>
    <row r="153" spans="1:7" ht="15">
      <c r="A153" s="144"/>
      <c r="B153" s="300"/>
      <c r="C153" s="153"/>
      <c r="D153" s="154"/>
      <c r="E153" s="298"/>
      <c r="F153" s="298"/>
      <c r="G153" s="156"/>
    </row>
    <row r="154" spans="1:7" ht="15">
      <c r="A154" s="144"/>
      <c r="B154" s="300"/>
      <c r="C154" s="301"/>
      <c r="D154" s="154"/>
      <c r="E154" s="298"/>
      <c r="F154" s="302"/>
      <c r="G154" s="156"/>
    </row>
    <row r="155" spans="1:7" ht="15">
      <c r="A155" s="144"/>
      <c r="B155" s="303"/>
      <c r="C155" s="304"/>
      <c r="D155" s="305"/>
      <c r="E155" s="306"/>
      <c r="F155" s="305"/>
      <c r="G155" s="306"/>
    </row>
    <row r="156" spans="1:7" ht="15">
      <c r="A156" s="144"/>
      <c r="B156" s="621" t="s">
        <v>799</v>
      </c>
      <c r="C156" s="621"/>
      <c r="D156" s="621"/>
      <c r="E156" s="621"/>
      <c r="F156" s="621"/>
      <c r="G156" s="307">
        <v>0</v>
      </c>
    </row>
    <row r="157" spans="1:7" ht="15">
      <c r="A157" s="144"/>
      <c r="B157" s="330"/>
      <c r="C157" s="330"/>
      <c r="D157" s="330"/>
      <c r="E157" s="330"/>
      <c r="F157" s="330"/>
      <c r="G157" s="330"/>
    </row>
    <row r="158" spans="1:7" ht="16.5">
      <c r="A158" s="144"/>
      <c r="B158" s="330"/>
      <c r="C158" s="330"/>
      <c r="D158" s="330"/>
      <c r="E158" s="330"/>
      <c r="F158" s="329" t="s">
        <v>256</v>
      </c>
      <c r="G158" s="162">
        <f>G151+G148+G144</f>
        <v>143.39999999999998</v>
      </c>
    </row>
    <row r="159" spans="1:7" ht="24.75" customHeight="1">
      <c r="A159" s="144"/>
      <c r="B159" s="622" t="s">
        <v>801</v>
      </c>
      <c r="C159" s="622"/>
      <c r="D159" s="330"/>
      <c r="E159" s="330"/>
      <c r="F159" s="329" t="s">
        <v>800</v>
      </c>
      <c r="G159" s="162">
        <f>'3 - Encargos Soc Anexo C'!$C$55%*'6- Comp Preç Unit'!G144</f>
        <v>43.808544000000005</v>
      </c>
    </row>
    <row r="160" spans="1:7" ht="15" customHeight="1">
      <c r="A160" s="144"/>
      <c r="B160" s="622"/>
      <c r="C160" s="622"/>
      <c r="D160" s="163"/>
      <c r="E160" s="163"/>
      <c r="F160" s="329" t="s">
        <v>258</v>
      </c>
      <c r="G160" s="418">
        <f>'4 - BDI - Anexo D'!$I$26*(G158+G159)</f>
        <v>53.732749246559855</v>
      </c>
    </row>
    <row r="161" spans="1:7" ht="24.75" customHeight="1">
      <c r="A161" s="144"/>
      <c r="B161" s="622"/>
      <c r="C161" s="622"/>
      <c r="D161" s="163"/>
      <c r="E161" s="163"/>
      <c r="F161" s="308" t="s">
        <v>802</v>
      </c>
      <c r="G161" s="309">
        <f>SUM(G158:G160)</f>
        <v>240.94129324655984</v>
      </c>
    </row>
    <row r="162" spans="1:7" ht="16.5">
      <c r="A162" s="171"/>
      <c r="B162" s="171"/>
      <c r="C162" s="171"/>
      <c r="D162" s="171"/>
      <c r="E162" s="171"/>
      <c r="F162" s="308" t="s">
        <v>803</v>
      </c>
      <c r="G162" s="309">
        <f>SUM(G158:G159)</f>
        <v>187.208544</v>
      </c>
    </row>
    <row r="163" spans="1:7" ht="15">
      <c r="A163" s="171"/>
      <c r="B163" s="171"/>
      <c r="C163" s="171"/>
      <c r="D163" s="171"/>
      <c r="E163" s="171"/>
      <c r="F163" s="171"/>
      <c r="G163" s="171"/>
    </row>
    <row r="164" spans="1:9" ht="15">
      <c r="A164" s="172" t="str">
        <f>'Orçamento Básico - Anexo A'!A16</f>
        <v>B.2.b</v>
      </c>
      <c r="B164" s="167"/>
      <c r="C164" s="426" t="str">
        <f>'Orçamento Básico - Anexo A'!B16</f>
        <v>Aos sábados</v>
      </c>
      <c r="D164" s="167" t="s">
        <v>79</v>
      </c>
      <c r="E164" s="167"/>
      <c r="F164" s="167"/>
      <c r="G164" s="173">
        <v>244.09</v>
      </c>
      <c r="I164" s="422"/>
    </row>
    <row r="165" spans="1:7" ht="15">
      <c r="A165" s="144"/>
      <c r="B165" s="145" t="s">
        <v>241</v>
      </c>
      <c r="C165" s="169" t="s">
        <v>78</v>
      </c>
      <c r="D165" s="145"/>
      <c r="E165" s="145"/>
      <c r="F165" s="145"/>
      <c r="G165" s="145"/>
    </row>
    <row r="166" spans="1:7" ht="15">
      <c r="A166" s="144"/>
      <c r="B166" s="145" t="s">
        <v>242</v>
      </c>
      <c r="C166" s="147" t="s">
        <v>79</v>
      </c>
      <c r="D166" s="145"/>
      <c r="E166" s="145"/>
      <c r="F166" s="145"/>
      <c r="G166" s="145"/>
    </row>
    <row r="167" spans="1:7" ht="15">
      <c r="A167" s="144"/>
      <c r="B167" s="145" t="s">
        <v>93</v>
      </c>
      <c r="C167" s="170" t="str">
        <f>A164</f>
        <v>B.2.b</v>
      </c>
      <c r="D167" s="145"/>
      <c r="E167" s="145"/>
      <c r="F167" s="145"/>
      <c r="G167" s="145"/>
    </row>
    <row r="168" spans="1:7" ht="15">
      <c r="A168" s="144"/>
      <c r="B168" s="145" t="s">
        <v>1350</v>
      </c>
      <c r="C168" s="145" t="s">
        <v>1349</v>
      </c>
      <c r="D168" s="145"/>
      <c r="E168" s="145"/>
      <c r="F168" s="145"/>
      <c r="G168" s="145"/>
    </row>
    <row r="169" spans="1:7" ht="15">
      <c r="A169" s="144"/>
      <c r="B169" s="145" t="s">
        <v>243</v>
      </c>
      <c r="C169" s="149">
        <v>42443</v>
      </c>
      <c r="D169" s="145"/>
      <c r="E169" s="145"/>
      <c r="F169" s="145"/>
      <c r="G169" s="145"/>
    </row>
    <row r="170" spans="1:7" ht="15">
      <c r="A170" s="144"/>
      <c r="B170" s="145" t="s">
        <v>245</v>
      </c>
      <c r="C170" s="150" t="s">
        <v>263</v>
      </c>
      <c r="D170" s="145"/>
      <c r="E170" s="145"/>
      <c r="F170" s="145"/>
      <c r="G170" s="145"/>
    </row>
    <row r="171" spans="1:7" ht="15">
      <c r="A171" s="144"/>
      <c r="B171" s="145"/>
      <c r="C171" s="145"/>
      <c r="D171" s="145"/>
      <c r="E171" s="145"/>
      <c r="F171" s="145"/>
      <c r="G171" s="145"/>
    </row>
    <row r="172" spans="1:7" ht="15">
      <c r="A172" s="144"/>
      <c r="B172" s="151" t="s">
        <v>246</v>
      </c>
      <c r="C172" s="151" t="s">
        <v>69</v>
      </c>
      <c r="D172" s="151" t="s">
        <v>91</v>
      </c>
      <c r="E172" s="151" t="s">
        <v>247</v>
      </c>
      <c r="F172" s="151" t="s">
        <v>248</v>
      </c>
      <c r="G172" s="151" t="s">
        <v>249</v>
      </c>
    </row>
    <row r="173" spans="1:7" ht="15">
      <c r="A173" s="144"/>
      <c r="B173" s="623" t="s">
        <v>789</v>
      </c>
      <c r="C173" s="623"/>
      <c r="D173" s="623"/>
      <c r="E173" s="623"/>
      <c r="F173" s="623"/>
      <c r="G173" s="623"/>
    </row>
    <row r="174" spans="1:7" ht="15">
      <c r="A174" s="144"/>
      <c r="B174" s="297" t="s">
        <v>585</v>
      </c>
      <c r="C174" s="153" t="s">
        <v>790</v>
      </c>
      <c r="D174" s="154" t="s">
        <v>251</v>
      </c>
      <c r="E174" s="298">
        <v>6.12</v>
      </c>
      <c r="F174" s="155">
        <v>5.6</v>
      </c>
      <c r="G174" s="156">
        <v>34.27</v>
      </c>
    </row>
    <row r="175" spans="1:7" ht="15">
      <c r="A175" s="144"/>
      <c r="B175" s="297" t="s">
        <v>582</v>
      </c>
      <c r="C175" s="153" t="s">
        <v>791</v>
      </c>
      <c r="D175" s="154" t="s">
        <v>251</v>
      </c>
      <c r="E175" s="298">
        <v>4.08</v>
      </c>
      <c r="F175" s="155">
        <v>7.2</v>
      </c>
      <c r="G175" s="156">
        <v>29.38</v>
      </c>
    </row>
    <row r="176" spans="1:7" ht="15">
      <c r="A176" s="144"/>
      <c r="B176" s="619" t="s">
        <v>792</v>
      </c>
      <c r="C176" s="619"/>
      <c r="D176" s="619"/>
      <c r="E176" s="619"/>
      <c r="F176" s="619"/>
      <c r="G176" s="162">
        <v>63.65</v>
      </c>
    </row>
    <row r="177" spans="1:7" ht="15">
      <c r="A177" s="144"/>
      <c r="B177" s="620" t="s">
        <v>90</v>
      </c>
      <c r="C177" s="620"/>
      <c r="D177" s="620"/>
      <c r="E177" s="620"/>
      <c r="F177" s="620"/>
      <c r="G177" s="620"/>
    </row>
    <row r="178" spans="1:7" ht="15">
      <c r="A178" s="144"/>
      <c r="B178" s="299"/>
      <c r="C178" s="153"/>
      <c r="D178" s="154"/>
      <c r="E178" s="298"/>
      <c r="F178" s="155"/>
      <c r="G178" s="156"/>
    </row>
    <row r="179" spans="1:7" ht="15">
      <c r="A179" s="144"/>
      <c r="B179" s="300"/>
      <c r="C179" s="301"/>
      <c r="D179" s="154"/>
      <c r="E179" s="298"/>
      <c r="F179" s="302"/>
      <c r="G179" s="156"/>
    </row>
    <row r="180" spans="1:7" ht="15">
      <c r="A180" s="144"/>
      <c r="B180" s="619" t="s">
        <v>793</v>
      </c>
      <c r="C180" s="619"/>
      <c r="D180" s="619"/>
      <c r="E180" s="619"/>
      <c r="F180" s="619"/>
      <c r="G180" s="162">
        <v>0</v>
      </c>
    </row>
    <row r="181" spans="1:7" ht="15">
      <c r="A181" s="144"/>
      <c r="B181" s="620" t="s">
        <v>794</v>
      </c>
      <c r="C181" s="620"/>
      <c r="D181" s="620"/>
      <c r="E181" s="620"/>
      <c r="F181" s="620"/>
      <c r="G181" s="620"/>
    </row>
    <row r="182" spans="1:7" ht="15">
      <c r="A182" s="144"/>
      <c r="B182" s="300" t="s">
        <v>795</v>
      </c>
      <c r="C182" s="153" t="s">
        <v>796</v>
      </c>
      <c r="D182" s="154" t="s">
        <v>251</v>
      </c>
      <c r="E182" s="298">
        <v>1</v>
      </c>
      <c r="F182" s="155">
        <v>105.96</v>
      </c>
      <c r="G182" s="156">
        <v>105.96</v>
      </c>
    </row>
    <row r="183" spans="1:7" ht="15">
      <c r="A183" s="144"/>
      <c r="B183" s="619" t="s">
        <v>797</v>
      </c>
      <c r="C183" s="619"/>
      <c r="D183" s="619"/>
      <c r="E183" s="619"/>
      <c r="F183" s="619"/>
      <c r="G183" s="162">
        <v>105.96</v>
      </c>
    </row>
    <row r="184" spans="1:7" ht="15">
      <c r="A184" s="144"/>
      <c r="B184" s="620" t="s">
        <v>798</v>
      </c>
      <c r="C184" s="620"/>
      <c r="D184" s="620"/>
      <c r="E184" s="620"/>
      <c r="F184" s="620"/>
      <c r="G184" s="620"/>
    </row>
    <row r="185" spans="1:7" ht="15">
      <c r="A185" s="144"/>
      <c r="B185" s="300"/>
      <c r="C185" s="153"/>
      <c r="D185" s="154"/>
      <c r="E185" s="298"/>
      <c r="F185" s="298"/>
      <c r="G185" s="156"/>
    </row>
    <row r="186" spans="1:7" ht="15">
      <c r="A186" s="144"/>
      <c r="B186" s="300"/>
      <c r="C186" s="301"/>
      <c r="D186" s="154"/>
      <c r="E186" s="298"/>
      <c r="F186" s="302"/>
      <c r="G186" s="156"/>
    </row>
    <row r="187" spans="1:7" ht="15">
      <c r="A187" s="144"/>
      <c r="B187" s="303"/>
      <c r="C187" s="304"/>
      <c r="D187" s="305"/>
      <c r="E187" s="306"/>
      <c r="F187" s="305"/>
      <c r="G187" s="306"/>
    </row>
    <row r="188" spans="1:7" ht="15">
      <c r="A188" s="144"/>
      <c r="B188" s="621" t="s">
        <v>799</v>
      </c>
      <c r="C188" s="621"/>
      <c r="D188" s="621"/>
      <c r="E188" s="621"/>
      <c r="F188" s="621"/>
      <c r="G188" s="307">
        <v>0</v>
      </c>
    </row>
    <row r="189" spans="1:7" ht="15">
      <c r="A189" s="144"/>
      <c r="B189" s="330"/>
      <c r="C189" s="330"/>
      <c r="D189" s="330"/>
      <c r="E189" s="330"/>
      <c r="F189" s="330"/>
      <c r="G189" s="330"/>
    </row>
    <row r="190" spans="1:7" ht="16.5">
      <c r="A190" s="144"/>
      <c r="B190" s="330"/>
      <c r="C190" s="330"/>
      <c r="D190" s="330"/>
      <c r="E190" s="330"/>
      <c r="F190" s="329" t="s">
        <v>256</v>
      </c>
      <c r="G190" s="162">
        <f>G183+G180+G176</f>
        <v>169.60999999999999</v>
      </c>
    </row>
    <row r="191" spans="1:7" ht="24.75">
      <c r="A191" s="144"/>
      <c r="B191" s="622" t="s">
        <v>801</v>
      </c>
      <c r="C191" s="622"/>
      <c r="D191" s="330"/>
      <c r="E191" s="330"/>
      <c r="F191" s="329" t="s">
        <v>800</v>
      </c>
      <c r="G191" s="162">
        <f>'3 - Encargos Soc Anexo C'!$C$55%*'6- Comp Preç Unit'!G176</f>
        <v>74.476865</v>
      </c>
    </row>
    <row r="192" spans="1:7" ht="15" customHeight="1">
      <c r="A192" s="144"/>
      <c r="B192" s="622"/>
      <c r="C192" s="622"/>
      <c r="D192" s="163"/>
      <c r="E192" s="163"/>
      <c r="F192" s="329" t="s">
        <v>258</v>
      </c>
      <c r="G192" s="418">
        <f>'4 - BDI - Anexo D'!$I$26*(G190+G191)</f>
        <v>70.05801140905143</v>
      </c>
    </row>
    <row r="193" spans="1:7" ht="24.75" customHeight="1">
      <c r="A193" s="144"/>
      <c r="B193" s="622"/>
      <c r="C193" s="622"/>
      <c r="D193" s="163"/>
      <c r="E193" s="163"/>
      <c r="F193" s="308" t="s">
        <v>802</v>
      </c>
      <c r="G193" s="309">
        <f>SUM(G190:G192)</f>
        <v>314.14487640905145</v>
      </c>
    </row>
    <row r="194" spans="1:7" ht="16.5">
      <c r="A194" s="171"/>
      <c r="B194" s="171"/>
      <c r="C194" s="171"/>
      <c r="D194" s="171"/>
      <c r="E194" s="171"/>
      <c r="F194" s="308" t="s">
        <v>803</v>
      </c>
      <c r="G194" s="309">
        <f>SUM(G190:G191)</f>
        <v>244.086865</v>
      </c>
    </row>
    <row r="195" spans="1:7" ht="15">
      <c r="A195" s="171"/>
      <c r="B195" s="171"/>
      <c r="C195" s="171"/>
      <c r="D195" s="171"/>
      <c r="E195" s="171"/>
      <c r="F195" s="171"/>
      <c r="G195" s="171"/>
    </row>
    <row r="196" spans="1:9" ht="15">
      <c r="A196" s="172" t="str">
        <f>'Orçamento Básico - Anexo A'!A17</f>
        <v>B.2.c</v>
      </c>
      <c r="B196" s="167"/>
      <c r="C196" s="426" t="str">
        <f>'Orçamento Básico - Anexo A'!B17</f>
        <v>Aos domingos e feriados</v>
      </c>
      <c r="D196" s="167" t="s">
        <v>79</v>
      </c>
      <c r="E196" s="167"/>
      <c r="F196" s="167"/>
      <c r="G196" s="173">
        <v>263.46999999999997</v>
      </c>
      <c r="I196" s="422"/>
    </row>
    <row r="197" spans="1:7" ht="15">
      <c r="A197" s="144"/>
      <c r="B197" s="145" t="s">
        <v>241</v>
      </c>
      <c r="C197" s="169" t="s">
        <v>80</v>
      </c>
      <c r="D197" s="145"/>
      <c r="E197" s="145"/>
      <c r="F197" s="145"/>
      <c r="G197" s="145"/>
    </row>
    <row r="198" spans="1:7" ht="15">
      <c r="A198" s="144"/>
      <c r="B198" s="145" t="s">
        <v>242</v>
      </c>
      <c r="C198" s="147" t="s">
        <v>79</v>
      </c>
      <c r="D198" s="145"/>
      <c r="E198" s="145"/>
      <c r="F198" s="145"/>
      <c r="G198" s="145"/>
    </row>
    <row r="199" spans="1:7" ht="15">
      <c r="A199" s="144"/>
      <c r="B199" s="145" t="s">
        <v>93</v>
      </c>
      <c r="C199" s="170" t="str">
        <f>A196</f>
        <v>B.2.c</v>
      </c>
      <c r="D199" s="145"/>
      <c r="E199" s="145"/>
      <c r="F199" s="145"/>
      <c r="G199" s="145"/>
    </row>
    <row r="200" spans="1:7" ht="15">
      <c r="A200" s="144"/>
      <c r="B200" s="145" t="s">
        <v>1350</v>
      </c>
      <c r="C200" s="145" t="s">
        <v>1349</v>
      </c>
      <c r="D200" s="145"/>
      <c r="E200" s="145"/>
      <c r="F200" s="145"/>
      <c r="G200" s="145"/>
    </row>
    <row r="201" spans="1:7" ht="15">
      <c r="A201" s="144"/>
      <c r="B201" s="145" t="s">
        <v>243</v>
      </c>
      <c r="C201" s="149">
        <v>42443</v>
      </c>
      <c r="D201" s="145"/>
      <c r="E201" s="145"/>
      <c r="F201" s="145"/>
      <c r="G201" s="145"/>
    </row>
    <row r="202" spans="1:7" ht="15">
      <c r="A202" s="144"/>
      <c r="B202" s="145" t="s">
        <v>245</v>
      </c>
      <c r="C202" s="150" t="s">
        <v>263</v>
      </c>
      <c r="D202" s="145"/>
      <c r="E202" s="145"/>
      <c r="F202" s="145"/>
      <c r="G202" s="145"/>
    </row>
    <row r="203" spans="1:7" ht="15">
      <c r="A203" s="144"/>
      <c r="B203" s="145"/>
      <c r="C203" s="145"/>
      <c r="D203" s="145"/>
      <c r="E203" s="145"/>
      <c r="F203" s="145"/>
      <c r="G203" s="145"/>
    </row>
    <row r="204" spans="1:7" ht="15">
      <c r="A204" s="144"/>
      <c r="B204" s="151" t="s">
        <v>246</v>
      </c>
      <c r="C204" s="151" t="s">
        <v>69</v>
      </c>
      <c r="D204" s="151" t="s">
        <v>91</v>
      </c>
      <c r="E204" s="151" t="s">
        <v>247</v>
      </c>
      <c r="F204" s="151" t="s">
        <v>248</v>
      </c>
      <c r="G204" s="151" t="s">
        <v>249</v>
      </c>
    </row>
    <row r="205" spans="1:7" ht="15">
      <c r="A205" s="144"/>
      <c r="B205" s="623" t="s">
        <v>789</v>
      </c>
      <c r="C205" s="623"/>
      <c r="D205" s="623"/>
      <c r="E205" s="623"/>
      <c r="F205" s="623"/>
      <c r="G205" s="623"/>
    </row>
    <row r="206" spans="1:7" ht="15">
      <c r="A206" s="144"/>
      <c r="B206" s="297" t="s">
        <v>585</v>
      </c>
      <c r="C206" s="153" t="s">
        <v>790</v>
      </c>
      <c r="D206" s="154" t="s">
        <v>251</v>
      </c>
      <c r="E206" s="298">
        <v>7.56</v>
      </c>
      <c r="F206" s="155">
        <v>5.6</v>
      </c>
      <c r="G206" s="156">
        <v>42.34</v>
      </c>
    </row>
    <row r="207" spans="1:7" ht="15">
      <c r="A207" s="144"/>
      <c r="B207" s="297" t="s">
        <v>582</v>
      </c>
      <c r="C207" s="153" t="s">
        <v>791</v>
      </c>
      <c r="D207" s="154" t="s">
        <v>251</v>
      </c>
      <c r="E207" s="298">
        <v>4.2</v>
      </c>
      <c r="F207" s="155">
        <v>7.2</v>
      </c>
      <c r="G207" s="156">
        <v>30.24</v>
      </c>
    </row>
    <row r="208" spans="1:7" ht="15">
      <c r="A208" s="144"/>
      <c r="B208" s="619" t="s">
        <v>792</v>
      </c>
      <c r="C208" s="619"/>
      <c r="D208" s="619"/>
      <c r="E208" s="619"/>
      <c r="F208" s="619"/>
      <c r="G208" s="162">
        <v>72.58</v>
      </c>
    </row>
    <row r="209" spans="1:7" ht="15">
      <c r="A209" s="144"/>
      <c r="B209" s="620" t="s">
        <v>90</v>
      </c>
      <c r="C209" s="620"/>
      <c r="D209" s="620"/>
      <c r="E209" s="620"/>
      <c r="F209" s="620"/>
      <c r="G209" s="620"/>
    </row>
    <row r="210" spans="1:7" ht="15">
      <c r="A210" s="144"/>
      <c r="B210" s="299"/>
      <c r="C210" s="153"/>
      <c r="D210" s="154"/>
      <c r="E210" s="298"/>
      <c r="F210" s="155"/>
      <c r="G210" s="156"/>
    </row>
    <row r="211" spans="1:7" ht="15">
      <c r="A211" s="144"/>
      <c r="B211" s="300"/>
      <c r="C211" s="301"/>
      <c r="D211" s="154"/>
      <c r="E211" s="298"/>
      <c r="F211" s="302"/>
      <c r="G211" s="156"/>
    </row>
    <row r="212" spans="1:7" ht="15">
      <c r="A212" s="144"/>
      <c r="B212" s="619" t="s">
        <v>793</v>
      </c>
      <c r="C212" s="619"/>
      <c r="D212" s="619"/>
      <c r="E212" s="619"/>
      <c r="F212" s="619"/>
      <c r="G212" s="162">
        <v>0</v>
      </c>
    </row>
    <row r="213" spans="1:7" ht="15">
      <c r="A213" s="144"/>
      <c r="B213" s="620" t="s">
        <v>794</v>
      </c>
      <c r="C213" s="620"/>
      <c r="D213" s="620"/>
      <c r="E213" s="620"/>
      <c r="F213" s="620"/>
      <c r="G213" s="620"/>
    </row>
    <row r="214" spans="1:7" ht="15">
      <c r="A214" s="144"/>
      <c r="B214" s="300" t="s">
        <v>795</v>
      </c>
      <c r="C214" s="153" t="s">
        <v>796</v>
      </c>
      <c r="D214" s="154" t="s">
        <v>251</v>
      </c>
      <c r="E214" s="298">
        <v>1</v>
      </c>
      <c r="F214" s="155">
        <v>105.96</v>
      </c>
      <c r="G214" s="156">
        <v>105.96</v>
      </c>
    </row>
    <row r="215" spans="1:7" ht="15">
      <c r="A215" s="144"/>
      <c r="B215" s="619" t="s">
        <v>797</v>
      </c>
      <c r="C215" s="619"/>
      <c r="D215" s="619"/>
      <c r="E215" s="619"/>
      <c r="F215" s="619"/>
      <c r="G215" s="162">
        <v>105.96</v>
      </c>
    </row>
    <row r="216" spans="1:7" ht="15">
      <c r="A216" s="144"/>
      <c r="B216" s="620" t="s">
        <v>798</v>
      </c>
      <c r="C216" s="620"/>
      <c r="D216" s="620"/>
      <c r="E216" s="620"/>
      <c r="F216" s="620"/>
      <c r="G216" s="620"/>
    </row>
    <row r="217" spans="1:7" ht="15">
      <c r="A217" s="144"/>
      <c r="B217" s="300"/>
      <c r="C217" s="153"/>
      <c r="D217" s="154"/>
      <c r="E217" s="298"/>
      <c r="F217" s="298"/>
      <c r="G217" s="156"/>
    </row>
    <row r="218" spans="1:7" ht="15">
      <c r="A218" s="144"/>
      <c r="B218" s="300"/>
      <c r="C218" s="301"/>
      <c r="D218" s="154"/>
      <c r="E218" s="298"/>
      <c r="F218" s="302"/>
      <c r="G218" s="156"/>
    </row>
    <row r="219" spans="1:7" ht="15">
      <c r="A219" s="144"/>
      <c r="B219" s="303"/>
      <c r="C219" s="304"/>
      <c r="D219" s="305"/>
      <c r="E219" s="306"/>
      <c r="F219" s="305"/>
      <c r="G219" s="306"/>
    </row>
    <row r="220" spans="1:7" ht="15">
      <c r="A220" s="144"/>
      <c r="B220" s="621" t="s">
        <v>799</v>
      </c>
      <c r="C220" s="621"/>
      <c r="D220" s="621"/>
      <c r="E220" s="621"/>
      <c r="F220" s="621"/>
      <c r="G220" s="307">
        <v>0</v>
      </c>
    </row>
    <row r="221" spans="1:7" ht="15">
      <c r="A221" s="144"/>
      <c r="B221" s="330"/>
      <c r="C221" s="330"/>
      <c r="D221" s="330"/>
      <c r="E221" s="330"/>
      <c r="F221" s="330"/>
      <c r="G221" s="330"/>
    </row>
    <row r="222" spans="1:7" ht="16.5">
      <c r="A222" s="144"/>
      <c r="B222" s="330"/>
      <c r="C222" s="330"/>
      <c r="D222" s="330"/>
      <c r="E222" s="330"/>
      <c r="F222" s="329" t="s">
        <v>256</v>
      </c>
      <c r="G222" s="162">
        <f>G215+G212+G208</f>
        <v>178.54</v>
      </c>
    </row>
    <row r="223" spans="1:7" ht="24.75">
      <c r="A223" s="144"/>
      <c r="B223" s="622" t="s">
        <v>801</v>
      </c>
      <c r="C223" s="622"/>
      <c r="D223" s="330"/>
      <c r="E223" s="330"/>
      <c r="F223" s="329" t="s">
        <v>800</v>
      </c>
      <c r="G223" s="162">
        <f>'3 - Encargos Soc Anexo C'!$C$55%*'6- Comp Preç Unit'!G208</f>
        <v>84.925858</v>
      </c>
    </row>
    <row r="224" spans="1:7" ht="15" customHeight="1">
      <c r="A224" s="144"/>
      <c r="B224" s="622"/>
      <c r="C224" s="622"/>
      <c r="D224" s="163"/>
      <c r="E224" s="163"/>
      <c r="F224" s="329" t="s">
        <v>258</v>
      </c>
      <c r="G224" s="418">
        <f>'4 - BDI - Anexo D'!$I$26*(G222+G223)</f>
        <v>75.6201858123727</v>
      </c>
    </row>
    <row r="225" spans="1:7" ht="24.75" customHeight="1">
      <c r="A225" s="144"/>
      <c r="B225" s="622"/>
      <c r="C225" s="622"/>
      <c r="D225" s="163"/>
      <c r="E225" s="163"/>
      <c r="F225" s="308" t="s">
        <v>802</v>
      </c>
      <c r="G225" s="309">
        <f>SUM(G222:G224)</f>
        <v>339.08604381237274</v>
      </c>
    </row>
    <row r="226" spans="1:7" ht="16.5">
      <c r="A226" s="171"/>
      <c r="B226" s="171"/>
      <c r="C226" s="171"/>
      <c r="D226" s="171"/>
      <c r="E226" s="171"/>
      <c r="F226" s="308" t="s">
        <v>803</v>
      </c>
      <c r="G226" s="309">
        <f>SUM(G222:G223)</f>
        <v>263.465858</v>
      </c>
    </row>
    <row r="227" spans="1:7" ht="15">
      <c r="A227" s="171"/>
      <c r="B227" s="171"/>
      <c r="C227" s="171"/>
      <c r="D227" s="171"/>
      <c r="E227" s="171"/>
      <c r="F227" s="310"/>
      <c r="G227" s="311"/>
    </row>
    <row r="228" spans="1:9" ht="15">
      <c r="A228" s="172" t="str">
        <f>'Orçamento Básico - Anexo A'!A19</f>
        <v>B.3.a</v>
      </c>
      <c r="B228" s="167"/>
      <c r="C228" s="426" t="str">
        <f>'Orçamento Básico - Anexo A'!B19</f>
        <v>Aos sábados</v>
      </c>
      <c r="D228" s="167" t="s">
        <v>79</v>
      </c>
      <c r="E228" s="167"/>
      <c r="F228" s="167"/>
      <c r="G228" s="173">
        <v>149.93</v>
      </c>
      <c r="I228" s="422"/>
    </row>
    <row r="229" spans="1:7" ht="15">
      <c r="A229" s="144"/>
      <c r="B229" s="145" t="s">
        <v>241</v>
      </c>
      <c r="C229" s="169" t="s">
        <v>78</v>
      </c>
      <c r="D229" s="145"/>
      <c r="E229" s="145"/>
      <c r="F229" s="145"/>
      <c r="G229" s="145"/>
    </row>
    <row r="230" spans="1:7" ht="15">
      <c r="A230" s="144"/>
      <c r="B230" s="145" t="s">
        <v>242</v>
      </c>
      <c r="C230" s="147" t="s">
        <v>79</v>
      </c>
      <c r="D230" s="145"/>
      <c r="E230" s="145"/>
      <c r="F230" s="145"/>
      <c r="G230" s="145"/>
    </row>
    <row r="231" spans="1:7" ht="15">
      <c r="A231" s="144"/>
      <c r="B231" s="145" t="s">
        <v>93</v>
      </c>
      <c r="C231" s="170" t="str">
        <f>A228</f>
        <v>B.3.a</v>
      </c>
      <c r="D231" s="145"/>
      <c r="E231" s="145"/>
      <c r="F231" s="145"/>
      <c r="G231" s="145"/>
    </row>
    <row r="232" spans="1:7" ht="15">
      <c r="A232" s="144"/>
      <c r="B232" s="145" t="s">
        <v>1350</v>
      </c>
      <c r="C232" s="145" t="s">
        <v>1349</v>
      </c>
      <c r="D232" s="145"/>
      <c r="E232" s="145"/>
      <c r="F232" s="145"/>
      <c r="G232" s="145"/>
    </row>
    <row r="233" spans="1:7" ht="15">
      <c r="A233" s="144"/>
      <c r="B233" s="145" t="s">
        <v>243</v>
      </c>
      <c r="C233" s="149" t="s">
        <v>804</v>
      </c>
      <c r="D233" s="145"/>
      <c r="E233" s="145"/>
      <c r="F233" s="145"/>
      <c r="G233" s="145"/>
    </row>
    <row r="234" spans="1:7" ht="15">
      <c r="A234" s="144"/>
      <c r="B234" s="145" t="s">
        <v>245</v>
      </c>
      <c r="C234" s="150" t="s">
        <v>1328</v>
      </c>
      <c r="D234" s="145"/>
      <c r="E234" s="145"/>
      <c r="F234" s="145"/>
      <c r="G234" s="145"/>
    </row>
    <row r="235" spans="1:7" ht="15">
      <c r="A235" s="144"/>
      <c r="B235" s="145"/>
      <c r="C235" s="145"/>
      <c r="D235" s="145"/>
      <c r="E235" s="145"/>
      <c r="F235" s="145"/>
      <c r="G235" s="145"/>
    </row>
    <row r="236" spans="1:7" ht="15">
      <c r="A236" s="144"/>
      <c r="B236" s="151" t="s">
        <v>246</v>
      </c>
      <c r="C236" s="151" t="s">
        <v>69</v>
      </c>
      <c r="D236" s="151" t="s">
        <v>91</v>
      </c>
      <c r="E236" s="151" t="s">
        <v>247</v>
      </c>
      <c r="F236" s="151" t="s">
        <v>248</v>
      </c>
      <c r="G236" s="151" t="s">
        <v>249</v>
      </c>
    </row>
    <row r="237" spans="1:7" ht="15" customHeight="1">
      <c r="A237" s="144"/>
      <c r="B237" s="623" t="s">
        <v>789</v>
      </c>
      <c r="C237" s="623"/>
      <c r="D237" s="623"/>
      <c r="E237" s="623"/>
      <c r="F237" s="623"/>
      <c r="G237" s="623"/>
    </row>
    <row r="238" spans="1:7" ht="15">
      <c r="A238" s="144"/>
      <c r="B238" s="297" t="s">
        <v>585</v>
      </c>
      <c r="C238" s="153" t="s">
        <v>790</v>
      </c>
      <c r="D238" s="154" t="s">
        <v>251</v>
      </c>
      <c r="E238" s="298">
        <v>1.7</v>
      </c>
      <c r="F238" s="155">
        <v>5.6</v>
      </c>
      <c r="G238" s="156">
        <v>9.52</v>
      </c>
    </row>
    <row r="239" spans="1:7" ht="15">
      <c r="A239" s="144"/>
      <c r="B239" s="297" t="s">
        <v>582</v>
      </c>
      <c r="C239" s="153" t="s">
        <v>791</v>
      </c>
      <c r="D239" s="154" t="s">
        <v>251</v>
      </c>
      <c r="E239" s="298">
        <v>1.7</v>
      </c>
      <c r="F239" s="155">
        <v>7.2</v>
      </c>
      <c r="G239" s="156">
        <v>12.24</v>
      </c>
    </row>
    <row r="240" spans="1:7" ht="15" customHeight="1">
      <c r="A240" s="144"/>
      <c r="B240" s="624" t="s">
        <v>805</v>
      </c>
      <c r="C240" s="625"/>
      <c r="D240" s="625"/>
      <c r="E240" s="625"/>
      <c r="F240" s="626"/>
      <c r="G240" s="156">
        <v>1.2240000000000002</v>
      </c>
    </row>
    <row r="241" spans="1:7" ht="15" customHeight="1">
      <c r="A241" s="144"/>
      <c r="B241" s="619" t="s">
        <v>792</v>
      </c>
      <c r="C241" s="619"/>
      <c r="D241" s="619"/>
      <c r="E241" s="619"/>
      <c r="F241" s="619"/>
      <c r="G241" s="162">
        <v>22.98</v>
      </c>
    </row>
    <row r="242" spans="1:7" ht="15">
      <c r="A242" s="144"/>
      <c r="B242" s="620" t="s">
        <v>90</v>
      </c>
      <c r="C242" s="620"/>
      <c r="D242" s="620"/>
      <c r="E242" s="620"/>
      <c r="F242" s="620"/>
      <c r="G242" s="620"/>
    </row>
    <row r="243" spans="1:7" ht="15">
      <c r="A243" s="144"/>
      <c r="B243" s="299"/>
      <c r="C243" s="153"/>
      <c r="D243" s="154"/>
      <c r="E243" s="298"/>
      <c r="F243" s="155"/>
      <c r="G243" s="156"/>
    </row>
    <row r="244" spans="1:7" ht="15">
      <c r="A244" s="144"/>
      <c r="B244" s="300"/>
      <c r="C244" s="301"/>
      <c r="D244" s="154"/>
      <c r="E244" s="298"/>
      <c r="F244" s="302"/>
      <c r="G244" s="156"/>
    </row>
    <row r="245" spans="1:7" ht="15" customHeight="1">
      <c r="A245" s="144"/>
      <c r="B245" s="619" t="s">
        <v>793</v>
      </c>
      <c r="C245" s="619"/>
      <c r="D245" s="619"/>
      <c r="E245" s="619"/>
      <c r="F245" s="619"/>
      <c r="G245" s="162">
        <v>0</v>
      </c>
    </row>
    <row r="246" spans="1:7" ht="15" customHeight="1">
      <c r="A246" s="144"/>
      <c r="B246" s="620" t="s">
        <v>794</v>
      </c>
      <c r="C246" s="620"/>
      <c r="D246" s="620"/>
      <c r="E246" s="620"/>
      <c r="F246" s="620"/>
      <c r="G246" s="620"/>
    </row>
    <row r="247" spans="1:7" ht="24.75">
      <c r="A247" s="144"/>
      <c r="B247" s="300" t="s">
        <v>1175</v>
      </c>
      <c r="C247" s="153" t="s">
        <v>239</v>
      </c>
      <c r="D247" s="154" t="s">
        <v>240</v>
      </c>
      <c r="E247" s="298">
        <v>1</v>
      </c>
      <c r="F247" s="155">
        <v>100.06</v>
      </c>
      <c r="G247" s="156">
        <v>100.06</v>
      </c>
    </row>
    <row r="248" spans="1:7" ht="15" customHeight="1">
      <c r="A248" s="144"/>
      <c r="B248" s="619" t="s">
        <v>797</v>
      </c>
      <c r="C248" s="619"/>
      <c r="D248" s="619"/>
      <c r="E248" s="619"/>
      <c r="F248" s="619"/>
      <c r="G248" s="162">
        <v>100.06</v>
      </c>
    </row>
    <row r="249" spans="1:7" ht="15">
      <c r="A249" s="144"/>
      <c r="B249" s="620" t="s">
        <v>798</v>
      </c>
      <c r="C249" s="620"/>
      <c r="D249" s="620"/>
      <c r="E249" s="620"/>
      <c r="F249" s="620"/>
      <c r="G249" s="620"/>
    </row>
    <row r="250" spans="1:7" ht="15">
      <c r="A250" s="144"/>
      <c r="B250" s="300"/>
      <c r="C250" s="153"/>
      <c r="D250" s="154"/>
      <c r="E250" s="298"/>
      <c r="F250" s="298"/>
      <c r="G250" s="156"/>
    </row>
    <row r="251" spans="1:7" ht="15">
      <c r="A251" s="144"/>
      <c r="B251" s="300"/>
      <c r="C251" s="301"/>
      <c r="D251" s="154"/>
      <c r="E251" s="298"/>
      <c r="F251" s="302"/>
      <c r="G251" s="156"/>
    </row>
    <row r="252" spans="1:7" ht="15">
      <c r="A252" s="144"/>
      <c r="B252" s="303"/>
      <c r="C252" s="304"/>
      <c r="D252" s="305"/>
      <c r="E252" s="306"/>
      <c r="F252" s="305"/>
      <c r="G252" s="306"/>
    </row>
    <row r="253" spans="1:7" ht="15" customHeight="1">
      <c r="A253" s="144"/>
      <c r="B253" s="621" t="s">
        <v>799</v>
      </c>
      <c r="C253" s="621"/>
      <c r="D253" s="621"/>
      <c r="E253" s="621"/>
      <c r="F253" s="621"/>
      <c r="G253" s="307">
        <v>0</v>
      </c>
    </row>
    <row r="254" spans="1:7" ht="15">
      <c r="A254" s="144"/>
      <c r="B254" s="330"/>
      <c r="C254" s="330"/>
      <c r="D254" s="330"/>
      <c r="E254" s="330"/>
      <c r="F254" s="330"/>
      <c r="G254" s="330"/>
    </row>
    <row r="255" spans="1:7" ht="16.5">
      <c r="A255" s="144"/>
      <c r="B255" s="330"/>
      <c r="C255" s="330"/>
      <c r="D255" s="330"/>
      <c r="E255" s="330"/>
      <c r="F255" s="329" t="s">
        <v>256</v>
      </c>
      <c r="G255" s="162">
        <f>G248+G245+G241</f>
        <v>123.04</v>
      </c>
    </row>
    <row r="256" spans="1:7" ht="24.75">
      <c r="A256" s="144"/>
      <c r="B256" s="330"/>
      <c r="C256" s="330"/>
      <c r="D256" s="330"/>
      <c r="E256" s="330"/>
      <c r="F256" s="329" t="s">
        <v>800</v>
      </c>
      <c r="G256" s="162">
        <f>'3 - Encargos Soc Anexo C'!$C$55%*'6- Comp Preç Unit'!G241</f>
        <v>26.888898000000005</v>
      </c>
    </row>
    <row r="257" spans="1:7" ht="15">
      <c r="A257" s="144"/>
      <c r="B257" s="622"/>
      <c r="C257" s="622"/>
      <c r="D257" s="163"/>
      <c r="E257" s="163"/>
      <c r="F257" s="329" t="s">
        <v>258</v>
      </c>
      <c r="G257" s="418">
        <f>'4 - BDI - Anexo D'!$I$26*(G255+G256)</f>
        <v>43.032714794507726</v>
      </c>
    </row>
    <row r="258" spans="1:7" ht="16.5">
      <c r="A258" s="144"/>
      <c r="B258" s="622"/>
      <c r="C258" s="622"/>
      <c r="D258" s="163"/>
      <c r="E258" s="163"/>
      <c r="F258" s="308" t="s">
        <v>802</v>
      </c>
      <c r="G258" s="309">
        <f>SUM(G255:G257)</f>
        <v>192.96161279450774</v>
      </c>
    </row>
    <row r="259" spans="1:7" ht="16.5">
      <c r="A259" s="171"/>
      <c r="B259" s="171"/>
      <c r="C259" s="171"/>
      <c r="D259" s="171"/>
      <c r="E259" s="171"/>
      <c r="F259" s="308" t="s">
        <v>803</v>
      </c>
      <c r="G259" s="309">
        <f>SUM(G255:G256)</f>
        <v>149.928898</v>
      </c>
    </row>
    <row r="260" spans="1:7" ht="15">
      <c r="A260" s="171"/>
      <c r="B260" s="171"/>
      <c r="C260" s="171"/>
      <c r="D260" s="171"/>
      <c r="E260" s="171"/>
      <c r="F260" s="171"/>
      <c r="G260" s="171"/>
    </row>
    <row r="261" spans="1:9" ht="15">
      <c r="A261" s="172" t="str">
        <f>'Orçamento Básico - Anexo A'!A20</f>
        <v>B.3.b</v>
      </c>
      <c r="B261" s="167"/>
      <c r="C261" s="426" t="str">
        <f>'Orçamento Básico - Anexo A'!B20</f>
        <v>Aos domingos e feriados</v>
      </c>
      <c r="D261" s="167" t="s">
        <v>79</v>
      </c>
      <c r="E261" s="167"/>
      <c r="F261" s="167"/>
      <c r="G261" s="173">
        <v>161.67000000000002</v>
      </c>
      <c r="I261" s="422"/>
    </row>
    <row r="262" spans="1:7" ht="15">
      <c r="A262" s="144"/>
      <c r="B262" s="145" t="s">
        <v>241</v>
      </c>
      <c r="C262" s="169" t="s">
        <v>80</v>
      </c>
      <c r="D262" s="145"/>
      <c r="E262" s="145"/>
      <c r="F262" s="145"/>
      <c r="G262" s="145"/>
    </row>
    <row r="263" spans="1:7" ht="15">
      <c r="A263" s="144"/>
      <c r="B263" s="145" t="s">
        <v>242</v>
      </c>
      <c r="C263" s="147" t="s">
        <v>79</v>
      </c>
      <c r="D263" s="145"/>
      <c r="E263" s="145"/>
      <c r="F263" s="145"/>
      <c r="G263" s="145"/>
    </row>
    <row r="264" spans="1:7" ht="15">
      <c r="A264" s="144"/>
      <c r="B264" s="145" t="s">
        <v>93</v>
      </c>
      <c r="C264" s="170" t="str">
        <f>A261</f>
        <v>B.3.b</v>
      </c>
      <c r="D264" s="145"/>
      <c r="E264" s="145"/>
      <c r="F264" s="145"/>
      <c r="G264" s="145"/>
    </row>
    <row r="265" spans="1:7" ht="15">
      <c r="A265" s="144"/>
      <c r="B265" s="145" t="s">
        <v>1350</v>
      </c>
      <c r="C265" s="145" t="s">
        <v>1349</v>
      </c>
      <c r="D265" s="145"/>
      <c r="E265" s="145"/>
      <c r="F265" s="145"/>
      <c r="G265" s="145"/>
    </row>
    <row r="266" spans="1:7" ht="15">
      <c r="A266" s="144"/>
      <c r="B266" s="145" t="s">
        <v>243</v>
      </c>
      <c r="C266" s="149" t="s">
        <v>804</v>
      </c>
      <c r="D266" s="145"/>
      <c r="E266" s="145"/>
      <c r="F266" s="145"/>
      <c r="G266" s="145"/>
    </row>
    <row r="267" spans="1:7" ht="15">
      <c r="A267" s="144"/>
      <c r="B267" s="145" t="s">
        <v>245</v>
      </c>
      <c r="C267" s="150" t="s">
        <v>1332</v>
      </c>
      <c r="D267" s="145"/>
      <c r="E267" s="145"/>
      <c r="F267" s="145"/>
      <c r="G267" s="145"/>
    </row>
    <row r="268" spans="1:7" ht="15">
      <c r="A268" s="144"/>
      <c r="B268" s="145"/>
      <c r="C268" s="145"/>
      <c r="D268" s="145"/>
      <c r="E268" s="145"/>
      <c r="F268" s="145"/>
      <c r="G268" s="145"/>
    </row>
    <row r="269" spans="1:7" ht="15">
      <c r="A269" s="144"/>
      <c r="B269" s="151" t="s">
        <v>246</v>
      </c>
      <c r="C269" s="151" t="s">
        <v>69</v>
      </c>
      <c r="D269" s="151" t="s">
        <v>91</v>
      </c>
      <c r="E269" s="151" t="s">
        <v>247</v>
      </c>
      <c r="F269" s="151" t="s">
        <v>248</v>
      </c>
      <c r="G269" s="151" t="s">
        <v>249</v>
      </c>
    </row>
    <row r="270" spans="1:7" ht="15" customHeight="1">
      <c r="A270" s="144"/>
      <c r="B270" s="623" t="s">
        <v>789</v>
      </c>
      <c r="C270" s="623"/>
      <c r="D270" s="623"/>
      <c r="E270" s="623"/>
      <c r="F270" s="623"/>
      <c r="G270" s="623"/>
    </row>
    <row r="271" spans="1:7" ht="15">
      <c r="A271" s="144"/>
      <c r="B271" s="297" t="s">
        <v>585</v>
      </c>
      <c r="C271" s="153" t="s">
        <v>790</v>
      </c>
      <c r="D271" s="154" t="s">
        <v>251</v>
      </c>
      <c r="E271" s="298">
        <v>2.1</v>
      </c>
      <c r="F271" s="155">
        <v>5.6</v>
      </c>
      <c r="G271" s="156">
        <v>11.76</v>
      </c>
    </row>
    <row r="272" spans="1:7" ht="15">
      <c r="A272" s="144"/>
      <c r="B272" s="297" t="s">
        <v>582</v>
      </c>
      <c r="C272" s="153" t="s">
        <v>791</v>
      </c>
      <c r="D272" s="154" t="s">
        <v>251</v>
      </c>
      <c r="E272" s="298">
        <v>2.1</v>
      </c>
      <c r="F272" s="155">
        <v>7.2</v>
      </c>
      <c r="G272" s="156">
        <v>15.12</v>
      </c>
    </row>
    <row r="273" spans="1:7" ht="15" customHeight="1">
      <c r="A273" s="144"/>
      <c r="B273" s="619" t="s">
        <v>805</v>
      </c>
      <c r="C273" s="619"/>
      <c r="D273" s="619"/>
      <c r="E273" s="619"/>
      <c r="F273" s="619"/>
      <c r="G273" s="156">
        <v>1.512</v>
      </c>
    </row>
    <row r="274" spans="1:7" ht="15" customHeight="1">
      <c r="A274" s="144"/>
      <c r="B274" s="619" t="s">
        <v>792</v>
      </c>
      <c r="C274" s="619"/>
      <c r="D274" s="619"/>
      <c r="E274" s="619"/>
      <c r="F274" s="619"/>
      <c r="G274" s="162">
        <v>28.39</v>
      </c>
    </row>
    <row r="275" spans="1:7" ht="15">
      <c r="A275" s="144"/>
      <c r="B275" s="620" t="s">
        <v>90</v>
      </c>
      <c r="C275" s="620"/>
      <c r="D275" s="620"/>
      <c r="E275" s="620"/>
      <c r="F275" s="620"/>
      <c r="G275" s="620"/>
    </row>
    <row r="276" spans="1:7" ht="15">
      <c r="A276" s="144"/>
      <c r="B276" s="299"/>
      <c r="C276" s="153"/>
      <c r="D276" s="154"/>
      <c r="E276" s="298"/>
      <c r="F276" s="155"/>
      <c r="G276" s="156"/>
    </row>
    <row r="277" spans="1:7" ht="15">
      <c r="A277" s="144"/>
      <c r="B277" s="300"/>
      <c r="C277" s="301"/>
      <c r="D277" s="154"/>
      <c r="E277" s="298"/>
      <c r="F277" s="302"/>
      <c r="G277" s="156"/>
    </row>
    <row r="278" spans="1:7" ht="15" customHeight="1">
      <c r="A278" s="144"/>
      <c r="B278" s="619" t="s">
        <v>793</v>
      </c>
      <c r="C278" s="619"/>
      <c r="D278" s="619"/>
      <c r="E278" s="619"/>
      <c r="F278" s="619"/>
      <c r="G278" s="162">
        <v>0</v>
      </c>
    </row>
    <row r="279" spans="1:7" ht="15" customHeight="1">
      <c r="A279" s="144"/>
      <c r="B279" s="620" t="s">
        <v>794</v>
      </c>
      <c r="C279" s="620"/>
      <c r="D279" s="620"/>
      <c r="E279" s="620"/>
      <c r="F279" s="620"/>
      <c r="G279" s="620"/>
    </row>
    <row r="280" spans="1:7" ht="24.75">
      <c r="A280" s="144"/>
      <c r="B280" s="300" t="s">
        <v>1175</v>
      </c>
      <c r="C280" s="153" t="s">
        <v>239</v>
      </c>
      <c r="D280" s="154" t="s">
        <v>240</v>
      </c>
      <c r="E280" s="298">
        <v>1</v>
      </c>
      <c r="F280" s="155">
        <v>100.06</v>
      </c>
      <c r="G280" s="156">
        <v>100.06</v>
      </c>
    </row>
    <row r="281" spans="1:7" ht="15" customHeight="1">
      <c r="A281" s="144"/>
      <c r="B281" s="619" t="s">
        <v>797</v>
      </c>
      <c r="C281" s="619"/>
      <c r="D281" s="619"/>
      <c r="E281" s="619"/>
      <c r="F281" s="619"/>
      <c r="G281" s="162">
        <v>100.06</v>
      </c>
    </row>
    <row r="282" spans="1:7" ht="15">
      <c r="A282" s="144"/>
      <c r="B282" s="620" t="s">
        <v>798</v>
      </c>
      <c r="C282" s="620"/>
      <c r="D282" s="620"/>
      <c r="E282" s="620"/>
      <c r="F282" s="620"/>
      <c r="G282" s="620"/>
    </row>
    <row r="283" spans="1:7" ht="15">
      <c r="A283" s="144"/>
      <c r="B283" s="300"/>
      <c r="C283" s="153"/>
      <c r="D283" s="154"/>
      <c r="E283" s="298"/>
      <c r="F283" s="298"/>
      <c r="G283" s="156"/>
    </row>
    <row r="284" spans="1:7" ht="15">
      <c r="A284" s="144"/>
      <c r="B284" s="300"/>
      <c r="C284" s="301"/>
      <c r="D284" s="154"/>
      <c r="E284" s="298"/>
      <c r="F284" s="302"/>
      <c r="G284" s="156"/>
    </row>
    <row r="285" spans="1:7" ht="15">
      <c r="A285" s="144"/>
      <c r="B285" s="303"/>
      <c r="C285" s="304"/>
      <c r="D285" s="305"/>
      <c r="E285" s="306"/>
      <c r="F285" s="305"/>
      <c r="G285" s="306"/>
    </row>
    <row r="286" spans="1:7" ht="15" customHeight="1">
      <c r="A286" s="144"/>
      <c r="B286" s="621" t="s">
        <v>799</v>
      </c>
      <c r="C286" s="621"/>
      <c r="D286" s="621"/>
      <c r="E286" s="621"/>
      <c r="F286" s="621"/>
      <c r="G286" s="307">
        <v>0</v>
      </c>
    </row>
    <row r="287" spans="1:7" ht="15">
      <c r="A287" s="144"/>
      <c r="B287" s="330"/>
      <c r="C287" s="330"/>
      <c r="D287" s="330"/>
      <c r="E287" s="330"/>
      <c r="F287" s="330"/>
      <c r="G287" s="330"/>
    </row>
    <row r="288" spans="1:7" ht="16.5">
      <c r="A288" s="144"/>
      <c r="B288" s="330"/>
      <c r="C288" s="330"/>
      <c r="D288" s="330"/>
      <c r="E288" s="330"/>
      <c r="F288" s="329" t="s">
        <v>256</v>
      </c>
      <c r="G288" s="162">
        <f>G281+G278+G274</f>
        <v>128.45</v>
      </c>
    </row>
    <row r="289" spans="1:7" ht="24.75">
      <c r="A289" s="144"/>
      <c r="B289" s="330"/>
      <c r="C289" s="330"/>
      <c r="D289" s="330"/>
      <c r="E289" s="330"/>
      <c r="F289" s="329" t="s">
        <v>800</v>
      </c>
      <c r="G289" s="162">
        <f>'3 - Encargos Soc Anexo C'!$C$55%*'6- Comp Preç Unit'!G274</f>
        <v>33.219139000000006</v>
      </c>
    </row>
    <row r="290" spans="1:7" ht="15">
      <c r="A290" s="144"/>
      <c r="B290" s="622"/>
      <c r="C290" s="622"/>
      <c r="D290" s="163"/>
      <c r="E290" s="163"/>
      <c r="F290" s="329" t="s">
        <v>258</v>
      </c>
      <c r="G290" s="418">
        <f>'4 - BDI - Anexo D'!$I$26*(G288+G289)</f>
        <v>46.40240835799798</v>
      </c>
    </row>
    <row r="291" spans="1:7" ht="16.5">
      <c r="A291" s="144"/>
      <c r="B291" s="622"/>
      <c r="C291" s="622"/>
      <c r="D291" s="163"/>
      <c r="E291" s="163"/>
      <c r="F291" s="308" t="s">
        <v>802</v>
      </c>
      <c r="G291" s="309">
        <f>SUM(G288:G290)</f>
        <v>208.07154735799799</v>
      </c>
    </row>
    <row r="292" spans="1:7" ht="16.5">
      <c r="A292" s="171"/>
      <c r="B292" s="171"/>
      <c r="C292" s="171"/>
      <c r="D292" s="171"/>
      <c r="E292" s="171"/>
      <c r="F292" s="308" t="s">
        <v>803</v>
      </c>
      <c r="G292" s="309">
        <f>SUM(G288:G289)</f>
        <v>161.669139</v>
      </c>
    </row>
    <row r="293" spans="1:7" ht="15">
      <c r="A293" s="171"/>
      <c r="B293" s="171"/>
      <c r="C293" s="171"/>
      <c r="D293" s="171"/>
      <c r="E293" s="171"/>
      <c r="F293" s="310"/>
      <c r="G293" s="311"/>
    </row>
    <row r="294" spans="1:9" ht="15">
      <c r="A294" s="172" t="str">
        <f>'Orçamento Básico - Anexo A'!A22</f>
        <v>B.4.a</v>
      </c>
      <c r="B294" s="167"/>
      <c r="C294" s="426" t="str">
        <f>'Orçamento Básico - Anexo A'!B22</f>
        <v>Em dias úteis</v>
      </c>
      <c r="D294" s="167" t="s">
        <v>79</v>
      </c>
      <c r="E294" s="167"/>
      <c r="F294" s="167"/>
      <c r="G294" s="173">
        <v>135.26000000000002</v>
      </c>
      <c r="I294" s="422"/>
    </row>
    <row r="295" spans="1:7" ht="15">
      <c r="A295" s="144"/>
      <c r="B295" s="145" t="s">
        <v>241</v>
      </c>
      <c r="C295" s="169" t="s">
        <v>279</v>
      </c>
      <c r="D295" s="145"/>
      <c r="E295" s="145"/>
      <c r="F295" s="145"/>
      <c r="G295" s="145"/>
    </row>
    <row r="296" spans="1:7" ht="15">
      <c r="A296" s="144"/>
      <c r="B296" s="145" t="s">
        <v>242</v>
      </c>
      <c r="C296" s="147" t="s">
        <v>79</v>
      </c>
      <c r="D296" s="145"/>
      <c r="E296" s="145"/>
      <c r="F296" s="145"/>
      <c r="G296" s="145"/>
    </row>
    <row r="297" spans="1:7" ht="15">
      <c r="A297" s="144"/>
      <c r="B297" s="145" t="s">
        <v>93</v>
      </c>
      <c r="C297" s="170" t="str">
        <f>A294</f>
        <v>B.4.a</v>
      </c>
      <c r="D297" s="145"/>
      <c r="E297" s="145"/>
      <c r="F297" s="145"/>
      <c r="G297" s="145"/>
    </row>
    <row r="298" spans="1:7" ht="15">
      <c r="A298" s="144"/>
      <c r="B298" s="145" t="s">
        <v>1350</v>
      </c>
      <c r="C298" s="145" t="s">
        <v>1349</v>
      </c>
      <c r="D298" s="145"/>
      <c r="E298" s="145"/>
      <c r="F298" s="145"/>
      <c r="G298" s="145"/>
    </row>
    <row r="299" spans="1:7" ht="15">
      <c r="A299" s="144"/>
      <c r="B299" s="145" t="s">
        <v>243</v>
      </c>
      <c r="C299" s="149" t="s">
        <v>804</v>
      </c>
      <c r="D299" s="145"/>
      <c r="E299" s="145"/>
      <c r="F299" s="145"/>
      <c r="G299" s="145"/>
    </row>
    <row r="300" spans="1:7" ht="15">
      <c r="A300" s="144"/>
      <c r="B300" s="145" t="s">
        <v>245</v>
      </c>
      <c r="C300" s="150" t="s">
        <v>1332</v>
      </c>
      <c r="D300" s="145"/>
      <c r="E300" s="145"/>
      <c r="F300" s="145"/>
      <c r="G300" s="145"/>
    </row>
    <row r="301" spans="1:7" ht="15">
      <c r="A301" s="144"/>
      <c r="B301" s="145"/>
      <c r="C301" s="145"/>
      <c r="D301" s="145"/>
      <c r="E301" s="145"/>
      <c r="F301" s="145"/>
      <c r="G301" s="145"/>
    </row>
    <row r="302" spans="1:7" ht="15">
      <c r="A302" s="144"/>
      <c r="B302" s="151" t="s">
        <v>246</v>
      </c>
      <c r="C302" s="151" t="s">
        <v>69</v>
      </c>
      <c r="D302" s="151" t="s">
        <v>91</v>
      </c>
      <c r="E302" s="151" t="s">
        <v>247</v>
      </c>
      <c r="F302" s="151" t="s">
        <v>248</v>
      </c>
      <c r="G302" s="151" t="s">
        <v>249</v>
      </c>
    </row>
    <row r="303" spans="1:7" ht="15" customHeight="1">
      <c r="A303" s="144"/>
      <c r="B303" s="623" t="s">
        <v>789</v>
      </c>
      <c r="C303" s="623"/>
      <c r="D303" s="623"/>
      <c r="E303" s="623"/>
      <c r="F303" s="623"/>
      <c r="G303" s="623"/>
    </row>
    <row r="304" spans="1:7" ht="15">
      <c r="A304" s="144"/>
      <c r="B304" s="297" t="s">
        <v>585</v>
      </c>
      <c r="C304" s="153" t="s">
        <v>790</v>
      </c>
      <c r="D304" s="154" t="s">
        <v>251</v>
      </c>
      <c r="E304" s="298">
        <v>1.2</v>
      </c>
      <c r="F304" s="155">
        <v>5.6</v>
      </c>
      <c r="G304" s="156">
        <v>6.72</v>
      </c>
    </row>
    <row r="305" spans="1:7" ht="15">
      <c r="A305" s="144"/>
      <c r="B305" s="297" t="s">
        <v>582</v>
      </c>
      <c r="C305" s="153" t="s">
        <v>791</v>
      </c>
      <c r="D305" s="154" t="s">
        <v>251</v>
      </c>
      <c r="E305" s="298">
        <v>1.2</v>
      </c>
      <c r="F305" s="155">
        <v>7.2</v>
      </c>
      <c r="G305" s="156">
        <v>8.64</v>
      </c>
    </row>
    <row r="306" spans="1:7" ht="15" customHeight="1">
      <c r="A306" s="144"/>
      <c r="B306" s="619" t="s">
        <v>805</v>
      </c>
      <c r="C306" s="619"/>
      <c r="D306" s="619"/>
      <c r="E306" s="619"/>
      <c r="F306" s="619"/>
      <c r="G306" s="156">
        <v>0.8640000000000001</v>
      </c>
    </row>
    <row r="307" spans="1:7" ht="15" customHeight="1">
      <c r="A307" s="144"/>
      <c r="B307" s="619" t="s">
        <v>792</v>
      </c>
      <c r="C307" s="619"/>
      <c r="D307" s="619"/>
      <c r="E307" s="619"/>
      <c r="F307" s="619"/>
      <c r="G307" s="162">
        <v>16.22</v>
      </c>
    </row>
    <row r="308" spans="1:7" ht="15">
      <c r="A308" s="144"/>
      <c r="B308" s="620" t="s">
        <v>90</v>
      </c>
      <c r="C308" s="620"/>
      <c r="D308" s="620"/>
      <c r="E308" s="620"/>
      <c r="F308" s="620"/>
      <c r="G308" s="620"/>
    </row>
    <row r="309" spans="1:7" ht="15">
      <c r="A309" s="144"/>
      <c r="B309" s="299"/>
      <c r="C309" s="153"/>
      <c r="D309" s="154"/>
      <c r="E309" s="298"/>
      <c r="F309" s="155"/>
      <c r="G309" s="156"/>
    </row>
    <row r="310" spans="1:7" ht="15">
      <c r="A310" s="144"/>
      <c r="B310" s="300"/>
      <c r="C310" s="301"/>
      <c r="D310" s="154"/>
      <c r="E310" s="298"/>
      <c r="F310" s="302"/>
      <c r="G310" s="156"/>
    </row>
    <row r="311" spans="1:7" ht="15" customHeight="1">
      <c r="A311" s="144"/>
      <c r="B311" s="619" t="s">
        <v>793</v>
      </c>
      <c r="C311" s="619"/>
      <c r="D311" s="619"/>
      <c r="E311" s="619"/>
      <c r="F311" s="619"/>
      <c r="G311" s="162">
        <v>0</v>
      </c>
    </row>
    <row r="312" spans="1:7" ht="15" customHeight="1">
      <c r="A312" s="144"/>
      <c r="B312" s="620" t="s">
        <v>794</v>
      </c>
      <c r="C312" s="620"/>
      <c r="D312" s="620"/>
      <c r="E312" s="620"/>
      <c r="F312" s="620"/>
      <c r="G312" s="620"/>
    </row>
    <row r="313" spans="1:7" ht="24.75">
      <c r="A313" s="144"/>
      <c r="B313" s="300" t="s">
        <v>1175</v>
      </c>
      <c r="C313" s="153" t="s">
        <v>239</v>
      </c>
      <c r="D313" s="154" t="s">
        <v>240</v>
      </c>
      <c r="E313" s="298">
        <v>1</v>
      </c>
      <c r="F313" s="155">
        <v>100.06</v>
      </c>
      <c r="G313" s="156">
        <v>100.06</v>
      </c>
    </row>
    <row r="314" spans="1:7" ht="15" customHeight="1">
      <c r="A314" s="144"/>
      <c r="B314" s="619" t="s">
        <v>797</v>
      </c>
      <c r="C314" s="619"/>
      <c r="D314" s="619"/>
      <c r="E314" s="619"/>
      <c r="F314" s="619"/>
      <c r="G314" s="162">
        <v>100.06</v>
      </c>
    </row>
    <row r="315" spans="1:7" ht="15">
      <c r="A315" s="144"/>
      <c r="B315" s="620" t="s">
        <v>798</v>
      </c>
      <c r="C315" s="620"/>
      <c r="D315" s="620"/>
      <c r="E315" s="620"/>
      <c r="F315" s="620"/>
      <c r="G315" s="620"/>
    </row>
    <row r="316" spans="1:7" ht="15">
      <c r="A316" s="144"/>
      <c r="B316" s="300"/>
      <c r="C316" s="153"/>
      <c r="D316" s="154"/>
      <c r="E316" s="298"/>
      <c r="F316" s="298"/>
      <c r="G316" s="156"/>
    </row>
    <row r="317" spans="1:7" ht="15">
      <c r="A317" s="144"/>
      <c r="B317" s="300"/>
      <c r="C317" s="301"/>
      <c r="D317" s="154"/>
      <c r="E317" s="298"/>
      <c r="F317" s="302"/>
      <c r="G317" s="156"/>
    </row>
    <row r="318" spans="1:7" ht="15">
      <c r="A318" s="144"/>
      <c r="B318" s="303"/>
      <c r="C318" s="304"/>
      <c r="D318" s="305"/>
      <c r="E318" s="306"/>
      <c r="F318" s="305"/>
      <c r="G318" s="306"/>
    </row>
    <row r="319" spans="1:7" ht="15" customHeight="1">
      <c r="A319" s="144"/>
      <c r="B319" s="621" t="s">
        <v>799</v>
      </c>
      <c r="C319" s="621"/>
      <c r="D319" s="621"/>
      <c r="E319" s="621"/>
      <c r="F319" s="621"/>
      <c r="G319" s="307">
        <v>0</v>
      </c>
    </row>
    <row r="320" spans="1:7" ht="15">
      <c r="A320" s="144"/>
      <c r="B320" s="330"/>
      <c r="C320" s="330"/>
      <c r="D320" s="330"/>
      <c r="E320" s="330"/>
      <c r="F320" s="330"/>
      <c r="G320" s="330"/>
    </row>
    <row r="321" spans="1:7" ht="16.5">
      <c r="A321" s="144"/>
      <c r="B321" s="330"/>
      <c r="C321" s="330"/>
      <c r="D321" s="330"/>
      <c r="E321" s="330"/>
      <c r="F321" s="329" t="s">
        <v>256</v>
      </c>
      <c r="G321" s="162">
        <f>G314+G311+G307</f>
        <v>116.28</v>
      </c>
    </row>
    <row r="322" spans="1:7" ht="24.75">
      <c r="A322" s="144"/>
      <c r="B322" s="330"/>
      <c r="C322" s="330"/>
      <c r="D322" s="330"/>
      <c r="E322" s="330"/>
      <c r="F322" s="329" t="s">
        <v>800</v>
      </c>
      <c r="G322" s="162">
        <f>'3 - Encargos Soc Anexo C'!$C$55%*'6- Comp Preç Unit'!G307</f>
        <v>18.979022</v>
      </c>
    </row>
    <row r="323" spans="1:7" ht="15">
      <c r="A323" s="144"/>
      <c r="B323" s="622"/>
      <c r="C323" s="622"/>
      <c r="D323" s="163"/>
      <c r="E323" s="163"/>
      <c r="F323" s="329" t="s">
        <v>258</v>
      </c>
      <c r="G323" s="418">
        <f>'4 - BDI - Anexo D'!$I$26*(G321+G322)</f>
        <v>38.8221549998323</v>
      </c>
    </row>
    <row r="324" spans="1:7" ht="16.5">
      <c r="A324" s="144"/>
      <c r="B324" s="622"/>
      <c r="C324" s="622"/>
      <c r="D324" s="163"/>
      <c r="E324" s="163"/>
      <c r="F324" s="308" t="s">
        <v>802</v>
      </c>
      <c r="G324" s="309">
        <f>SUM(G321:G323)</f>
        <v>174.0811769998323</v>
      </c>
    </row>
    <row r="325" spans="1:7" ht="16.5">
      <c r="A325" s="171"/>
      <c r="B325" s="171"/>
      <c r="C325" s="171"/>
      <c r="D325" s="171"/>
      <c r="E325" s="171"/>
      <c r="F325" s="308" t="s">
        <v>803</v>
      </c>
      <c r="G325" s="309">
        <f>SUM(G321:G322)</f>
        <v>135.25902200000002</v>
      </c>
    </row>
    <row r="326" spans="1:7" ht="15">
      <c r="A326" s="171"/>
      <c r="B326" s="171"/>
      <c r="C326" s="171"/>
      <c r="D326" s="171"/>
      <c r="E326" s="171"/>
      <c r="F326" s="310"/>
      <c r="G326" s="311"/>
    </row>
    <row r="327" spans="1:9" ht="15">
      <c r="A327" s="172" t="str">
        <f>'Orçamento Básico - Anexo A'!A23</f>
        <v>B.4.b</v>
      </c>
      <c r="B327" s="167"/>
      <c r="C327" s="426" t="str">
        <f>'Orçamento Básico - Anexo A'!B23</f>
        <v>Aos sábados</v>
      </c>
      <c r="D327" s="167" t="s">
        <v>79</v>
      </c>
      <c r="E327" s="167"/>
      <c r="F327" s="167"/>
      <c r="G327" s="173">
        <v>159.91</v>
      </c>
      <c r="I327" s="422"/>
    </row>
    <row r="328" spans="1:7" ht="15">
      <c r="A328" s="144"/>
      <c r="B328" s="145" t="s">
        <v>241</v>
      </c>
      <c r="C328" s="169" t="s">
        <v>78</v>
      </c>
      <c r="D328" s="145"/>
      <c r="E328" s="145"/>
      <c r="F328" s="145"/>
      <c r="G328" s="145"/>
    </row>
    <row r="329" spans="1:7" ht="15">
      <c r="A329" s="144"/>
      <c r="B329" s="145" t="s">
        <v>242</v>
      </c>
      <c r="C329" s="147" t="s">
        <v>79</v>
      </c>
      <c r="D329" s="145"/>
      <c r="E329" s="145"/>
      <c r="F329" s="145"/>
      <c r="G329" s="145"/>
    </row>
    <row r="330" spans="1:7" ht="15">
      <c r="A330" s="144"/>
      <c r="B330" s="145" t="s">
        <v>93</v>
      </c>
      <c r="C330" s="170" t="str">
        <f>A327</f>
        <v>B.4.b</v>
      </c>
      <c r="D330" s="145"/>
      <c r="E330" s="145"/>
      <c r="F330" s="145"/>
      <c r="G330" s="145"/>
    </row>
    <row r="331" spans="1:7" ht="15">
      <c r="A331" s="144"/>
      <c r="B331" s="145" t="s">
        <v>1350</v>
      </c>
      <c r="C331" s="145" t="s">
        <v>1349</v>
      </c>
      <c r="D331" s="145"/>
      <c r="E331" s="145"/>
      <c r="F331" s="145"/>
      <c r="G331" s="145"/>
    </row>
    <row r="332" spans="1:7" ht="15">
      <c r="A332" s="144"/>
      <c r="B332" s="145" t="s">
        <v>243</v>
      </c>
      <c r="C332" s="149" t="s">
        <v>804</v>
      </c>
      <c r="D332" s="145"/>
      <c r="E332" s="145"/>
      <c r="F332" s="145"/>
      <c r="G332" s="145"/>
    </row>
    <row r="333" spans="1:7" ht="15">
      <c r="A333" s="144"/>
      <c r="B333" s="145" t="s">
        <v>245</v>
      </c>
      <c r="C333" s="150" t="s">
        <v>1332</v>
      </c>
      <c r="D333" s="145"/>
      <c r="E333" s="145"/>
      <c r="F333" s="145"/>
      <c r="G333" s="145"/>
    </row>
    <row r="334" spans="1:7" ht="15">
      <c r="A334" s="144"/>
      <c r="B334" s="145"/>
      <c r="C334" s="145"/>
      <c r="D334" s="145"/>
      <c r="E334" s="145"/>
      <c r="F334" s="145"/>
      <c r="G334" s="145"/>
    </row>
    <row r="335" spans="1:7" ht="15">
      <c r="A335" s="144"/>
      <c r="B335" s="151" t="s">
        <v>246</v>
      </c>
      <c r="C335" s="151" t="s">
        <v>69</v>
      </c>
      <c r="D335" s="151" t="s">
        <v>91</v>
      </c>
      <c r="E335" s="151" t="s">
        <v>247</v>
      </c>
      <c r="F335" s="151" t="s">
        <v>248</v>
      </c>
      <c r="G335" s="151" t="s">
        <v>249</v>
      </c>
    </row>
    <row r="336" spans="1:7" ht="15" customHeight="1">
      <c r="A336" s="144"/>
      <c r="B336" s="623" t="s">
        <v>789</v>
      </c>
      <c r="C336" s="623"/>
      <c r="D336" s="623"/>
      <c r="E336" s="623"/>
      <c r="F336" s="623"/>
      <c r="G336" s="623"/>
    </row>
    <row r="337" spans="1:7" ht="15">
      <c r="A337" s="144"/>
      <c r="B337" s="297" t="s">
        <v>585</v>
      </c>
      <c r="C337" s="153" t="s">
        <v>790</v>
      </c>
      <c r="D337" s="154" t="s">
        <v>251</v>
      </c>
      <c r="E337" s="298">
        <v>2.04</v>
      </c>
      <c r="F337" s="155">
        <v>5.6</v>
      </c>
      <c r="G337" s="156">
        <v>11.42</v>
      </c>
    </row>
    <row r="338" spans="1:7" ht="15">
      <c r="A338" s="144"/>
      <c r="B338" s="297" t="s">
        <v>582</v>
      </c>
      <c r="C338" s="153" t="s">
        <v>791</v>
      </c>
      <c r="D338" s="154" t="s">
        <v>251</v>
      </c>
      <c r="E338" s="298">
        <v>2.04</v>
      </c>
      <c r="F338" s="155">
        <v>7.2</v>
      </c>
      <c r="G338" s="156">
        <v>14.69</v>
      </c>
    </row>
    <row r="339" spans="1:7" ht="15" customHeight="1">
      <c r="A339" s="144"/>
      <c r="B339" s="619" t="s">
        <v>805</v>
      </c>
      <c r="C339" s="619"/>
      <c r="D339" s="619"/>
      <c r="E339" s="619"/>
      <c r="F339" s="619"/>
      <c r="G339" s="156">
        <v>1.469</v>
      </c>
    </row>
    <row r="340" spans="1:7" ht="15" customHeight="1">
      <c r="A340" s="144"/>
      <c r="B340" s="619" t="s">
        <v>792</v>
      </c>
      <c r="C340" s="619"/>
      <c r="D340" s="619"/>
      <c r="E340" s="619"/>
      <c r="F340" s="619"/>
      <c r="G340" s="162">
        <v>27.58</v>
      </c>
    </row>
    <row r="341" spans="1:7" ht="15">
      <c r="A341" s="144"/>
      <c r="B341" s="620" t="s">
        <v>90</v>
      </c>
      <c r="C341" s="620"/>
      <c r="D341" s="620"/>
      <c r="E341" s="620"/>
      <c r="F341" s="620"/>
      <c r="G341" s="620"/>
    </row>
    <row r="342" spans="1:7" ht="15">
      <c r="A342" s="144"/>
      <c r="B342" s="299"/>
      <c r="C342" s="153"/>
      <c r="D342" s="154"/>
      <c r="E342" s="298"/>
      <c r="F342" s="155"/>
      <c r="G342" s="156"/>
    </row>
    <row r="343" spans="1:7" ht="15">
      <c r="A343" s="144"/>
      <c r="B343" s="300"/>
      <c r="C343" s="301"/>
      <c r="D343" s="154"/>
      <c r="E343" s="298"/>
      <c r="F343" s="302"/>
      <c r="G343" s="156"/>
    </row>
    <row r="344" spans="1:7" ht="15" customHeight="1">
      <c r="A344" s="144"/>
      <c r="B344" s="619" t="s">
        <v>793</v>
      </c>
      <c r="C344" s="619"/>
      <c r="D344" s="619"/>
      <c r="E344" s="619"/>
      <c r="F344" s="619"/>
      <c r="G344" s="162">
        <v>0</v>
      </c>
    </row>
    <row r="345" spans="1:7" ht="15" customHeight="1">
      <c r="A345" s="144"/>
      <c r="B345" s="620" t="s">
        <v>794</v>
      </c>
      <c r="C345" s="620"/>
      <c r="D345" s="620"/>
      <c r="E345" s="620"/>
      <c r="F345" s="620"/>
      <c r="G345" s="620"/>
    </row>
    <row r="346" spans="1:7" ht="24.75">
      <c r="A346" s="144"/>
      <c r="B346" s="300" t="s">
        <v>1175</v>
      </c>
      <c r="C346" s="153" t="s">
        <v>239</v>
      </c>
      <c r="D346" s="154" t="s">
        <v>240</v>
      </c>
      <c r="E346" s="298">
        <v>1</v>
      </c>
      <c r="F346" s="155">
        <v>100.06</v>
      </c>
      <c r="G346" s="156">
        <v>100.06</v>
      </c>
    </row>
    <row r="347" spans="1:7" ht="15" customHeight="1">
      <c r="A347" s="144"/>
      <c r="B347" s="619" t="s">
        <v>797</v>
      </c>
      <c r="C347" s="619"/>
      <c r="D347" s="619"/>
      <c r="E347" s="619"/>
      <c r="F347" s="619"/>
      <c r="G347" s="162">
        <v>100.06</v>
      </c>
    </row>
    <row r="348" spans="1:7" ht="15">
      <c r="A348" s="144"/>
      <c r="B348" s="620" t="s">
        <v>798</v>
      </c>
      <c r="C348" s="620"/>
      <c r="D348" s="620"/>
      <c r="E348" s="620"/>
      <c r="F348" s="620"/>
      <c r="G348" s="620"/>
    </row>
    <row r="349" spans="1:7" ht="15">
      <c r="A349" s="144"/>
      <c r="B349" s="300"/>
      <c r="C349" s="153"/>
      <c r="D349" s="154"/>
      <c r="E349" s="298"/>
      <c r="F349" s="298"/>
      <c r="G349" s="156"/>
    </row>
    <row r="350" spans="1:7" ht="15">
      <c r="A350" s="144"/>
      <c r="B350" s="300"/>
      <c r="C350" s="301"/>
      <c r="D350" s="154"/>
      <c r="E350" s="298"/>
      <c r="F350" s="302"/>
      <c r="G350" s="156"/>
    </row>
    <row r="351" spans="1:7" ht="15">
      <c r="A351" s="144"/>
      <c r="B351" s="303"/>
      <c r="C351" s="304"/>
      <c r="D351" s="305"/>
      <c r="E351" s="306"/>
      <c r="F351" s="305"/>
      <c r="G351" s="306"/>
    </row>
    <row r="352" spans="1:7" ht="15" customHeight="1">
      <c r="A352" s="144"/>
      <c r="B352" s="621" t="s">
        <v>799</v>
      </c>
      <c r="C352" s="621"/>
      <c r="D352" s="621"/>
      <c r="E352" s="621"/>
      <c r="F352" s="621"/>
      <c r="G352" s="307">
        <v>0</v>
      </c>
    </row>
    <row r="353" spans="1:7" ht="15">
      <c r="A353" s="144"/>
      <c r="B353" s="330"/>
      <c r="C353" s="330"/>
      <c r="D353" s="330"/>
      <c r="E353" s="330"/>
      <c r="F353" s="330"/>
      <c r="G353" s="330"/>
    </row>
    <row r="354" spans="1:7" ht="16.5">
      <c r="A354" s="144"/>
      <c r="B354" s="330"/>
      <c r="C354" s="330"/>
      <c r="D354" s="330"/>
      <c r="E354" s="330"/>
      <c r="F354" s="329" t="s">
        <v>256</v>
      </c>
      <c r="G354" s="162">
        <f>G347+G344+G340</f>
        <v>127.64</v>
      </c>
    </row>
    <row r="355" spans="1:7" ht="24.75">
      <c r="A355" s="144"/>
      <c r="B355" s="330"/>
      <c r="C355" s="330"/>
      <c r="D355" s="330"/>
      <c r="E355" s="330"/>
      <c r="F355" s="329" t="s">
        <v>800</v>
      </c>
      <c r="G355" s="162">
        <f>'3 - Encargos Soc Anexo C'!$C$55%*'6- Comp Preç Unit'!G340</f>
        <v>32.271358</v>
      </c>
    </row>
    <row r="356" spans="1:7" ht="15">
      <c r="A356" s="144"/>
      <c r="B356" s="622"/>
      <c r="C356" s="622"/>
      <c r="D356" s="163"/>
      <c r="E356" s="163"/>
      <c r="F356" s="329" t="s">
        <v>258</v>
      </c>
      <c r="G356" s="418">
        <f>'4 - BDI - Anexo D'!$I$26*(G354+G355)</f>
        <v>45.89788861928687</v>
      </c>
    </row>
    <row r="357" spans="1:7" ht="16.5">
      <c r="A357" s="144"/>
      <c r="B357" s="622"/>
      <c r="C357" s="622"/>
      <c r="D357" s="163"/>
      <c r="E357" s="163"/>
      <c r="F357" s="308" t="s">
        <v>802</v>
      </c>
      <c r="G357" s="309">
        <f>SUM(G354:G356)</f>
        <v>205.80924661928688</v>
      </c>
    </row>
    <row r="358" spans="1:7" ht="16.5">
      <c r="A358" s="171"/>
      <c r="B358" s="171"/>
      <c r="C358" s="171"/>
      <c r="D358" s="171"/>
      <c r="E358" s="171"/>
      <c r="F358" s="308" t="s">
        <v>803</v>
      </c>
      <c r="G358" s="309">
        <f>SUM(G354:G355)</f>
        <v>159.911358</v>
      </c>
    </row>
    <row r="359" spans="1:7" ht="15">
      <c r="A359" s="171"/>
      <c r="B359" s="171"/>
      <c r="C359" s="171"/>
      <c r="D359" s="171"/>
      <c r="E359" s="171"/>
      <c r="F359" s="171"/>
      <c r="G359" s="171"/>
    </row>
    <row r="360" spans="1:9" ht="15">
      <c r="A360" s="172" t="str">
        <f>'Orçamento Básico - Anexo A'!A24</f>
        <v>B.4.c</v>
      </c>
      <c r="B360" s="167"/>
      <c r="C360" s="426" t="str">
        <f>'Orçamento Básico - Anexo A'!B24</f>
        <v>Aos domingos e feriados</v>
      </c>
      <c r="D360" s="167" t="s">
        <v>79</v>
      </c>
      <c r="E360" s="167"/>
      <c r="F360" s="167"/>
      <c r="G360" s="173">
        <v>173.97</v>
      </c>
      <c r="I360" s="422"/>
    </row>
    <row r="361" spans="1:7" ht="15">
      <c r="A361" s="144"/>
      <c r="B361" s="145" t="s">
        <v>241</v>
      </c>
      <c r="C361" s="169" t="s">
        <v>80</v>
      </c>
      <c r="D361" s="145"/>
      <c r="E361" s="145"/>
      <c r="F361" s="145"/>
      <c r="G361" s="145"/>
    </row>
    <row r="362" spans="1:7" ht="15">
      <c r="A362" s="144"/>
      <c r="B362" s="145" t="s">
        <v>242</v>
      </c>
      <c r="C362" s="147" t="s">
        <v>79</v>
      </c>
      <c r="D362" s="145"/>
      <c r="E362" s="145"/>
      <c r="F362" s="145"/>
      <c r="G362" s="145"/>
    </row>
    <row r="363" spans="1:7" ht="15">
      <c r="A363" s="144"/>
      <c r="B363" s="145" t="s">
        <v>93</v>
      </c>
      <c r="C363" s="170" t="str">
        <f>A360</f>
        <v>B.4.c</v>
      </c>
      <c r="D363" s="145"/>
      <c r="E363" s="145"/>
      <c r="F363" s="145"/>
      <c r="G363" s="145"/>
    </row>
    <row r="364" spans="1:7" ht="15">
      <c r="A364" s="144"/>
      <c r="B364" s="145" t="s">
        <v>1350</v>
      </c>
      <c r="C364" s="145" t="s">
        <v>1349</v>
      </c>
      <c r="D364" s="145"/>
      <c r="E364" s="145"/>
      <c r="F364" s="145"/>
      <c r="G364" s="145"/>
    </row>
    <row r="365" spans="1:7" ht="15">
      <c r="A365" s="144"/>
      <c r="B365" s="145" t="s">
        <v>243</v>
      </c>
      <c r="C365" s="149" t="s">
        <v>804</v>
      </c>
      <c r="D365" s="145"/>
      <c r="E365" s="145"/>
      <c r="F365" s="145"/>
      <c r="G365" s="145"/>
    </row>
    <row r="366" spans="1:7" ht="15">
      <c r="A366" s="144"/>
      <c r="B366" s="145" t="s">
        <v>245</v>
      </c>
      <c r="C366" s="150" t="s">
        <v>1332</v>
      </c>
      <c r="D366" s="145"/>
      <c r="E366" s="145"/>
      <c r="F366" s="145"/>
      <c r="G366" s="145"/>
    </row>
    <row r="367" spans="1:7" ht="15">
      <c r="A367" s="144"/>
      <c r="B367" s="145"/>
      <c r="C367" s="145"/>
      <c r="D367" s="145"/>
      <c r="E367" s="145"/>
      <c r="F367" s="145"/>
      <c r="G367" s="145"/>
    </row>
    <row r="368" spans="1:7" ht="15">
      <c r="A368" s="144"/>
      <c r="B368" s="151" t="s">
        <v>246</v>
      </c>
      <c r="C368" s="151" t="s">
        <v>69</v>
      </c>
      <c r="D368" s="151" t="s">
        <v>91</v>
      </c>
      <c r="E368" s="151" t="s">
        <v>247</v>
      </c>
      <c r="F368" s="151" t="s">
        <v>248</v>
      </c>
      <c r="G368" s="151" t="s">
        <v>249</v>
      </c>
    </row>
    <row r="369" spans="1:7" ht="15" customHeight="1">
      <c r="A369" s="144"/>
      <c r="B369" s="623" t="s">
        <v>789</v>
      </c>
      <c r="C369" s="623"/>
      <c r="D369" s="623"/>
      <c r="E369" s="623"/>
      <c r="F369" s="623"/>
      <c r="G369" s="623"/>
    </row>
    <row r="370" spans="1:7" ht="15">
      <c r="A370" s="144"/>
      <c r="B370" s="297" t="s">
        <v>585</v>
      </c>
      <c r="C370" s="153" t="s">
        <v>790</v>
      </c>
      <c r="D370" s="154" t="s">
        <v>251</v>
      </c>
      <c r="E370" s="298">
        <v>2.52</v>
      </c>
      <c r="F370" s="155">
        <v>5.6</v>
      </c>
      <c r="G370" s="156">
        <v>14.11</v>
      </c>
    </row>
    <row r="371" spans="1:7" ht="15">
      <c r="A371" s="144"/>
      <c r="B371" s="297" t="s">
        <v>582</v>
      </c>
      <c r="C371" s="153" t="s">
        <v>791</v>
      </c>
      <c r="D371" s="154" t="s">
        <v>251</v>
      </c>
      <c r="E371" s="298">
        <v>2.52</v>
      </c>
      <c r="F371" s="155">
        <v>7.2</v>
      </c>
      <c r="G371" s="156">
        <v>18.14</v>
      </c>
    </row>
    <row r="372" spans="1:7" ht="15" customHeight="1">
      <c r="A372" s="144"/>
      <c r="B372" s="619" t="s">
        <v>805</v>
      </c>
      <c r="C372" s="619"/>
      <c r="D372" s="619"/>
      <c r="E372" s="619"/>
      <c r="F372" s="619"/>
      <c r="G372" s="156">
        <v>1.814</v>
      </c>
    </row>
    <row r="373" spans="1:7" ht="15" customHeight="1">
      <c r="A373" s="144"/>
      <c r="B373" s="619" t="s">
        <v>792</v>
      </c>
      <c r="C373" s="619"/>
      <c r="D373" s="619"/>
      <c r="E373" s="619"/>
      <c r="F373" s="619"/>
      <c r="G373" s="162">
        <v>34.06</v>
      </c>
    </row>
    <row r="374" spans="1:7" ht="15">
      <c r="A374" s="144"/>
      <c r="B374" s="620" t="s">
        <v>90</v>
      </c>
      <c r="C374" s="620"/>
      <c r="D374" s="620"/>
      <c r="E374" s="620"/>
      <c r="F374" s="620"/>
      <c r="G374" s="620"/>
    </row>
    <row r="375" spans="1:7" ht="15">
      <c r="A375" s="144"/>
      <c r="B375" s="299"/>
      <c r="C375" s="153"/>
      <c r="D375" s="154"/>
      <c r="E375" s="298"/>
      <c r="F375" s="155"/>
      <c r="G375" s="156"/>
    </row>
    <row r="376" spans="1:7" ht="15">
      <c r="A376" s="144"/>
      <c r="B376" s="300"/>
      <c r="C376" s="301"/>
      <c r="D376" s="154"/>
      <c r="E376" s="298"/>
      <c r="F376" s="302"/>
      <c r="G376" s="156"/>
    </row>
    <row r="377" spans="1:7" ht="15" customHeight="1">
      <c r="A377" s="144"/>
      <c r="B377" s="619" t="s">
        <v>793</v>
      </c>
      <c r="C377" s="619"/>
      <c r="D377" s="619"/>
      <c r="E377" s="619"/>
      <c r="F377" s="619"/>
      <c r="G377" s="162">
        <v>0</v>
      </c>
    </row>
    <row r="378" spans="1:7" ht="15" customHeight="1">
      <c r="A378" s="144"/>
      <c r="B378" s="620" t="s">
        <v>794</v>
      </c>
      <c r="C378" s="620"/>
      <c r="D378" s="620"/>
      <c r="E378" s="620"/>
      <c r="F378" s="620"/>
      <c r="G378" s="620"/>
    </row>
    <row r="379" spans="1:7" ht="24.75">
      <c r="A379" s="144"/>
      <c r="B379" s="300" t="s">
        <v>1175</v>
      </c>
      <c r="C379" s="153" t="s">
        <v>239</v>
      </c>
      <c r="D379" s="154" t="s">
        <v>240</v>
      </c>
      <c r="E379" s="298">
        <v>1</v>
      </c>
      <c r="F379" s="155">
        <v>100.06</v>
      </c>
      <c r="G379" s="156">
        <v>100.06</v>
      </c>
    </row>
    <row r="380" spans="1:7" ht="15" customHeight="1">
      <c r="A380" s="144"/>
      <c r="B380" s="619" t="s">
        <v>797</v>
      </c>
      <c r="C380" s="619"/>
      <c r="D380" s="619"/>
      <c r="E380" s="619"/>
      <c r="F380" s="619"/>
      <c r="G380" s="162">
        <v>100.06</v>
      </c>
    </row>
    <row r="381" spans="1:7" ht="15">
      <c r="A381" s="144"/>
      <c r="B381" s="620" t="s">
        <v>798</v>
      </c>
      <c r="C381" s="620"/>
      <c r="D381" s="620"/>
      <c r="E381" s="620"/>
      <c r="F381" s="620"/>
      <c r="G381" s="620"/>
    </row>
    <row r="382" spans="1:7" ht="15">
      <c r="A382" s="144"/>
      <c r="B382" s="300"/>
      <c r="C382" s="153"/>
      <c r="D382" s="154"/>
      <c r="E382" s="298"/>
      <c r="F382" s="298"/>
      <c r="G382" s="156"/>
    </row>
    <row r="383" spans="1:7" ht="15">
      <c r="A383" s="144"/>
      <c r="B383" s="300"/>
      <c r="C383" s="301"/>
      <c r="D383" s="154"/>
      <c r="E383" s="298"/>
      <c r="F383" s="302"/>
      <c r="G383" s="156"/>
    </row>
    <row r="384" spans="1:7" ht="15">
      <c r="A384" s="144"/>
      <c r="B384" s="303"/>
      <c r="C384" s="304"/>
      <c r="D384" s="305"/>
      <c r="E384" s="306"/>
      <c r="F384" s="305"/>
      <c r="G384" s="306"/>
    </row>
    <row r="385" spans="1:7" ht="15" customHeight="1">
      <c r="A385" s="144"/>
      <c r="B385" s="621" t="s">
        <v>799</v>
      </c>
      <c r="C385" s="621"/>
      <c r="D385" s="621"/>
      <c r="E385" s="621"/>
      <c r="F385" s="621"/>
      <c r="G385" s="307">
        <v>0</v>
      </c>
    </row>
    <row r="386" spans="1:7" ht="15">
      <c r="A386" s="144"/>
      <c r="B386" s="330"/>
      <c r="C386" s="330"/>
      <c r="D386" s="330"/>
      <c r="E386" s="330"/>
      <c r="F386" s="330"/>
      <c r="G386" s="330"/>
    </row>
    <row r="387" spans="1:7" ht="16.5">
      <c r="A387" s="144"/>
      <c r="B387" s="330"/>
      <c r="C387" s="330"/>
      <c r="D387" s="330"/>
      <c r="E387" s="330"/>
      <c r="F387" s="329" t="s">
        <v>256</v>
      </c>
      <c r="G387" s="162">
        <f>G380+G377+G373</f>
        <v>134.12</v>
      </c>
    </row>
    <row r="388" spans="1:7" ht="24.75">
      <c r="A388" s="144"/>
      <c r="B388" s="330"/>
      <c r="C388" s="330"/>
      <c r="D388" s="330"/>
      <c r="E388" s="330"/>
      <c r="F388" s="329" t="s">
        <v>800</v>
      </c>
      <c r="G388" s="162">
        <f>'3 - Encargos Soc Anexo C'!$C$55%*'6- Comp Preç Unit'!G373</f>
        <v>39.853606000000006</v>
      </c>
    </row>
    <row r="389" spans="1:7" ht="15">
      <c r="A389" s="144"/>
      <c r="B389" s="622"/>
      <c r="C389" s="622"/>
      <c r="D389" s="163"/>
      <c r="E389" s="163"/>
      <c r="F389" s="329" t="s">
        <v>258</v>
      </c>
      <c r="G389" s="418">
        <f>'4 - BDI - Anexo D'!$I$26*(G387+G388)</f>
        <v>49.93404652897575</v>
      </c>
    </row>
    <row r="390" spans="1:7" ht="16.5">
      <c r="A390" s="144"/>
      <c r="B390" s="622"/>
      <c r="C390" s="622"/>
      <c r="D390" s="163"/>
      <c r="E390" s="163"/>
      <c r="F390" s="308" t="s">
        <v>802</v>
      </c>
      <c r="G390" s="309">
        <f>SUM(G387:G389)</f>
        <v>223.90765252897577</v>
      </c>
    </row>
    <row r="391" spans="1:7" ht="16.5">
      <c r="A391" s="171"/>
      <c r="B391" s="171"/>
      <c r="C391" s="171"/>
      <c r="D391" s="171"/>
      <c r="E391" s="171"/>
      <c r="F391" s="308" t="s">
        <v>803</v>
      </c>
      <c r="G391" s="309">
        <f>SUM(G387:G388)</f>
        <v>173.97360600000002</v>
      </c>
    </row>
    <row r="392" spans="1:7" ht="15">
      <c r="A392" s="171"/>
      <c r="B392" s="171"/>
      <c r="C392" s="171"/>
      <c r="D392" s="171"/>
      <c r="E392" s="171"/>
      <c r="F392" s="310"/>
      <c r="G392" s="311"/>
    </row>
    <row r="393" spans="1:9" ht="15">
      <c r="A393" s="172" t="str">
        <f>'Orçamento Básico - Anexo A'!A26</f>
        <v>B.5.a</v>
      </c>
      <c r="B393" s="167"/>
      <c r="C393" s="426" t="str">
        <f>'Orçamento Básico - Anexo A'!B26</f>
        <v>braço de 1500mm (incluindo ferragens)</v>
      </c>
      <c r="D393" s="167" t="s">
        <v>83</v>
      </c>
      <c r="E393" s="167"/>
      <c r="F393" s="167"/>
      <c r="G393" s="173">
        <v>125.77999999999999</v>
      </c>
      <c r="I393" s="422"/>
    </row>
    <row r="394" spans="1:7" ht="15">
      <c r="A394" s="144"/>
      <c r="B394" s="145" t="s">
        <v>241</v>
      </c>
      <c r="C394" s="169" t="s">
        <v>287</v>
      </c>
      <c r="D394" s="145"/>
      <c r="E394" s="145"/>
      <c r="F394" s="145"/>
      <c r="G394" s="145"/>
    </row>
    <row r="395" spans="1:7" ht="15">
      <c r="A395" s="144"/>
      <c r="B395" s="145" t="s">
        <v>242</v>
      </c>
      <c r="C395" s="147" t="s">
        <v>83</v>
      </c>
      <c r="D395" s="145"/>
      <c r="E395" s="145"/>
      <c r="F395" s="145"/>
      <c r="G395" s="145"/>
    </row>
    <row r="396" spans="1:7" ht="15">
      <c r="A396" s="144"/>
      <c r="B396" s="145" t="s">
        <v>93</v>
      </c>
      <c r="C396" s="170" t="str">
        <f>A393</f>
        <v>B.5.a</v>
      </c>
      <c r="D396" s="145"/>
      <c r="E396" s="145"/>
      <c r="F396" s="145"/>
      <c r="G396" s="145"/>
    </row>
    <row r="397" spans="1:7" ht="15">
      <c r="A397" s="144"/>
      <c r="B397" s="145" t="s">
        <v>1350</v>
      </c>
      <c r="C397" s="145" t="s">
        <v>1349</v>
      </c>
      <c r="D397" s="145"/>
      <c r="E397" s="145"/>
      <c r="F397" s="145"/>
      <c r="G397" s="145"/>
    </row>
    <row r="398" spans="1:7" ht="15">
      <c r="A398" s="144"/>
      <c r="B398" s="145" t="s">
        <v>243</v>
      </c>
      <c r="C398" s="149" t="s">
        <v>804</v>
      </c>
      <c r="D398" s="145"/>
      <c r="E398" s="145"/>
      <c r="F398" s="145"/>
      <c r="G398" s="145"/>
    </row>
    <row r="399" spans="1:7" ht="15">
      <c r="A399" s="144"/>
      <c r="B399" s="145" t="s">
        <v>245</v>
      </c>
      <c r="C399" s="150" t="s">
        <v>1332</v>
      </c>
      <c r="D399" s="145"/>
      <c r="E399" s="145"/>
      <c r="F399" s="145"/>
      <c r="G399" s="145"/>
    </row>
    <row r="400" spans="1:7" ht="15">
      <c r="A400" s="144"/>
      <c r="B400" s="145"/>
      <c r="C400" s="145"/>
      <c r="D400" s="145"/>
      <c r="E400" s="145"/>
      <c r="F400" s="145"/>
      <c r="G400" s="145"/>
    </row>
    <row r="401" spans="1:7" ht="15">
      <c r="A401" s="144"/>
      <c r="B401" s="151" t="s">
        <v>246</v>
      </c>
      <c r="C401" s="151" t="s">
        <v>69</v>
      </c>
      <c r="D401" s="151" t="s">
        <v>91</v>
      </c>
      <c r="E401" s="151" t="s">
        <v>247</v>
      </c>
      <c r="F401" s="151" t="s">
        <v>248</v>
      </c>
      <c r="G401" s="151" t="s">
        <v>249</v>
      </c>
    </row>
    <row r="402" spans="1:7" ht="15">
      <c r="A402" s="144"/>
      <c r="B402" s="623" t="s">
        <v>789</v>
      </c>
      <c r="C402" s="623"/>
      <c r="D402" s="623"/>
      <c r="E402" s="623"/>
      <c r="F402" s="623"/>
      <c r="G402" s="623"/>
    </row>
    <row r="403" spans="1:7" ht="15">
      <c r="A403" s="144"/>
      <c r="B403" s="297" t="s">
        <v>585</v>
      </c>
      <c r="C403" s="153" t="s">
        <v>790</v>
      </c>
      <c r="D403" s="154" t="s">
        <v>251</v>
      </c>
      <c r="E403" s="298">
        <v>0.35</v>
      </c>
      <c r="F403" s="155">
        <v>5.6</v>
      </c>
      <c r="G403" s="156">
        <v>1.96</v>
      </c>
    </row>
    <row r="404" spans="1:7" ht="15">
      <c r="A404" s="144"/>
      <c r="B404" s="297" t="s">
        <v>582</v>
      </c>
      <c r="C404" s="153" t="s">
        <v>791</v>
      </c>
      <c r="D404" s="154" t="s">
        <v>251</v>
      </c>
      <c r="E404" s="298">
        <v>0.35</v>
      </c>
      <c r="F404" s="155">
        <v>7.2</v>
      </c>
      <c r="G404" s="156">
        <v>2.52</v>
      </c>
    </row>
    <row r="405" spans="1:7" ht="15" customHeight="1">
      <c r="A405" s="144"/>
      <c r="B405" s="619" t="s">
        <v>805</v>
      </c>
      <c r="C405" s="619"/>
      <c r="D405" s="619"/>
      <c r="E405" s="619"/>
      <c r="F405" s="619"/>
      <c r="G405" s="156">
        <v>0.252</v>
      </c>
    </row>
    <row r="406" spans="1:7" ht="15">
      <c r="A406" s="144"/>
      <c r="B406" s="619" t="s">
        <v>792</v>
      </c>
      <c r="C406" s="619"/>
      <c r="D406" s="619"/>
      <c r="E406" s="619"/>
      <c r="F406" s="619"/>
      <c r="G406" s="162">
        <v>4.73</v>
      </c>
    </row>
    <row r="407" spans="1:7" ht="15">
      <c r="A407" s="144"/>
      <c r="B407" s="620" t="s">
        <v>90</v>
      </c>
      <c r="C407" s="620"/>
      <c r="D407" s="620"/>
      <c r="E407" s="620"/>
      <c r="F407" s="620"/>
      <c r="G407" s="620"/>
    </row>
    <row r="408" spans="1:7" ht="15">
      <c r="A408" s="144"/>
      <c r="B408" s="299" t="s">
        <v>806</v>
      </c>
      <c r="C408" s="153" t="s">
        <v>807</v>
      </c>
      <c r="D408" s="154" t="s">
        <v>808</v>
      </c>
      <c r="E408" s="298">
        <v>4</v>
      </c>
      <c r="F408" s="155">
        <v>0.72</v>
      </c>
      <c r="G408" s="156">
        <v>2.88</v>
      </c>
    </row>
    <row r="409" spans="1:7" ht="15">
      <c r="A409" s="144"/>
      <c r="B409" s="299" t="s">
        <v>809</v>
      </c>
      <c r="C409" s="153" t="s">
        <v>810</v>
      </c>
      <c r="D409" s="154" t="s">
        <v>808</v>
      </c>
      <c r="E409" s="298">
        <v>4</v>
      </c>
      <c r="F409" s="155">
        <v>0.49</v>
      </c>
      <c r="G409" s="156">
        <v>1.96</v>
      </c>
    </row>
    <row r="410" spans="1:7" ht="15">
      <c r="A410" s="144"/>
      <c r="B410" s="299" t="s">
        <v>1181</v>
      </c>
      <c r="C410" s="153" t="s">
        <v>811</v>
      </c>
      <c r="D410" s="154" t="s">
        <v>808</v>
      </c>
      <c r="E410" s="298">
        <v>1</v>
      </c>
      <c r="F410" s="155">
        <v>62.1</v>
      </c>
      <c r="G410" s="156">
        <v>62.1</v>
      </c>
    </row>
    <row r="411" spans="1:7" ht="15">
      <c r="A411" s="144"/>
      <c r="B411" s="299" t="s">
        <v>812</v>
      </c>
      <c r="C411" s="153" t="s">
        <v>813</v>
      </c>
      <c r="D411" s="154" t="s">
        <v>808</v>
      </c>
      <c r="E411" s="298">
        <v>2</v>
      </c>
      <c r="F411" s="155">
        <v>6.78</v>
      </c>
      <c r="G411" s="156">
        <v>13.56</v>
      </c>
    </row>
    <row r="412" spans="1:7" ht="15">
      <c r="A412" s="144"/>
      <c r="B412" s="299"/>
      <c r="C412" s="153"/>
      <c r="D412" s="154"/>
      <c r="E412" s="298"/>
      <c r="F412" s="155"/>
      <c r="G412" s="156"/>
    </row>
    <row r="413" spans="1:7" ht="15">
      <c r="A413" s="144"/>
      <c r="B413" s="300"/>
      <c r="C413" s="301"/>
      <c r="D413" s="154"/>
      <c r="E413" s="298"/>
      <c r="F413" s="302"/>
      <c r="G413" s="156"/>
    </row>
    <row r="414" spans="1:7" ht="15">
      <c r="A414" s="144"/>
      <c r="B414" s="619" t="s">
        <v>793</v>
      </c>
      <c r="C414" s="619"/>
      <c r="D414" s="619"/>
      <c r="E414" s="619"/>
      <c r="F414" s="619"/>
      <c r="G414" s="162">
        <f>SUM(G408:G413)</f>
        <v>80.5</v>
      </c>
    </row>
    <row r="415" spans="1:7" ht="15">
      <c r="A415" s="144"/>
      <c r="B415" s="620" t="s">
        <v>794</v>
      </c>
      <c r="C415" s="620"/>
      <c r="D415" s="620"/>
      <c r="E415" s="620"/>
      <c r="F415" s="620"/>
      <c r="G415" s="620"/>
    </row>
    <row r="416" spans="1:7" ht="24.75">
      <c r="A416" s="144"/>
      <c r="B416" s="300" t="s">
        <v>1175</v>
      </c>
      <c r="C416" s="153" t="s">
        <v>239</v>
      </c>
      <c r="D416" s="154" t="s">
        <v>240</v>
      </c>
      <c r="E416" s="298">
        <v>0.35</v>
      </c>
      <c r="F416" s="155">
        <v>100.06</v>
      </c>
      <c r="G416" s="156">
        <v>35.02</v>
      </c>
    </row>
    <row r="417" spans="1:7" ht="15">
      <c r="A417" s="144"/>
      <c r="B417" s="619" t="s">
        <v>797</v>
      </c>
      <c r="C417" s="619"/>
      <c r="D417" s="619"/>
      <c r="E417" s="619"/>
      <c r="F417" s="619"/>
      <c r="G417" s="162">
        <v>35.02</v>
      </c>
    </row>
    <row r="418" spans="1:7" ht="15">
      <c r="A418" s="144"/>
      <c r="B418" s="620" t="s">
        <v>798</v>
      </c>
      <c r="C418" s="620"/>
      <c r="D418" s="620"/>
      <c r="E418" s="620"/>
      <c r="F418" s="620"/>
      <c r="G418" s="620"/>
    </row>
    <row r="419" spans="1:7" ht="15">
      <c r="A419" s="144"/>
      <c r="B419" s="300"/>
      <c r="C419" s="153"/>
      <c r="D419" s="154"/>
      <c r="E419" s="298"/>
      <c r="F419" s="298"/>
      <c r="G419" s="156"/>
    </row>
    <row r="420" spans="1:7" ht="15">
      <c r="A420" s="144"/>
      <c r="B420" s="300"/>
      <c r="C420" s="301"/>
      <c r="D420" s="154"/>
      <c r="E420" s="298"/>
      <c r="F420" s="302"/>
      <c r="G420" s="156"/>
    </row>
    <row r="421" spans="1:7" ht="15">
      <c r="A421" s="144"/>
      <c r="B421" s="303"/>
      <c r="C421" s="304"/>
      <c r="D421" s="305"/>
      <c r="E421" s="306"/>
      <c r="F421" s="305"/>
      <c r="G421" s="306"/>
    </row>
    <row r="422" spans="1:7" ht="15">
      <c r="A422" s="144"/>
      <c r="B422" s="621" t="s">
        <v>799</v>
      </c>
      <c r="C422" s="621"/>
      <c r="D422" s="621"/>
      <c r="E422" s="621"/>
      <c r="F422" s="621"/>
      <c r="G422" s="307">
        <v>0</v>
      </c>
    </row>
    <row r="423" spans="1:7" ht="15">
      <c r="A423" s="144"/>
      <c r="B423" s="330"/>
      <c r="C423" s="330"/>
      <c r="D423" s="330"/>
      <c r="E423" s="330"/>
      <c r="F423" s="330"/>
      <c r="G423" s="330"/>
    </row>
    <row r="424" spans="1:7" ht="16.5">
      <c r="A424" s="144"/>
      <c r="B424" s="330"/>
      <c r="C424" s="330"/>
      <c r="D424" s="330"/>
      <c r="E424" s="330"/>
      <c r="F424" s="329" t="s">
        <v>256</v>
      </c>
      <c r="G424" s="162">
        <f>G417+G414+G410</f>
        <v>177.62</v>
      </c>
    </row>
    <row r="425" spans="1:7" ht="24.75">
      <c r="A425" s="144"/>
      <c r="B425" s="330"/>
      <c r="C425" s="330"/>
      <c r="D425" s="330"/>
      <c r="E425" s="330"/>
      <c r="F425" s="329" t="s">
        <v>800</v>
      </c>
      <c r="G425" s="162">
        <f>'3 - Encargos Soc Anexo C'!$C$55%*'6- Comp Preç Unit'!G410</f>
        <v>72.66321</v>
      </c>
    </row>
    <row r="426" spans="1:7" ht="15">
      <c r="A426" s="144"/>
      <c r="B426" s="622"/>
      <c r="C426" s="622"/>
      <c r="D426" s="163"/>
      <c r="E426" s="163"/>
      <c r="F426" s="329" t="s">
        <v>258</v>
      </c>
      <c r="G426" s="418">
        <f>'4 - BDI - Anexo D'!$I$26*(G424+G425)</f>
        <v>71.83649141330902</v>
      </c>
    </row>
    <row r="427" spans="1:7" ht="24.75" customHeight="1">
      <c r="A427" s="144"/>
      <c r="B427" s="622"/>
      <c r="C427" s="622"/>
      <c r="D427" s="163"/>
      <c r="E427" s="163"/>
      <c r="F427" s="308" t="s">
        <v>802</v>
      </c>
      <c r="G427" s="309">
        <f>SUM(G424:G426)</f>
        <v>322.11970141330903</v>
      </c>
    </row>
    <row r="428" spans="1:7" ht="16.5">
      <c r="A428" s="171"/>
      <c r="B428" s="171"/>
      <c r="C428" s="171"/>
      <c r="D428" s="171"/>
      <c r="E428" s="171"/>
      <c r="F428" s="308" t="s">
        <v>803</v>
      </c>
      <c r="G428" s="309">
        <f>SUM(G424:G425)</f>
        <v>250.28321</v>
      </c>
    </row>
    <row r="429" spans="1:7" ht="15">
      <c r="A429" s="171"/>
      <c r="B429" s="171"/>
      <c r="C429" s="171"/>
      <c r="D429" s="171"/>
      <c r="E429" s="171"/>
      <c r="F429" s="171"/>
      <c r="G429" s="171"/>
    </row>
    <row r="430" spans="1:9" ht="15">
      <c r="A430" s="172" t="str">
        <f>'Orçamento Básico - Anexo A'!A27</f>
        <v>B.5.b</v>
      </c>
      <c r="B430" s="167"/>
      <c r="C430" s="426" t="str">
        <f>'Orçamento Básico - Anexo A'!B27</f>
        <v>braço de 2000mm (incluindo ferragens)</v>
      </c>
      <c r="D430" s="167" t="s">
        <v>83</v>
      </c>
      <c r="E430" s="167"/>
      <c r="F430" s="167"/>
      <c r="G430" s="173">
        <v>182.57</v>
      </c>
      <c r="I430" s="422"/>
    </row>
    <row r="431" spans="1:7" ht="15">
      <c r="A431" s="144"/>
      <c r="B431" s="145" t="s">
        <v>241</v>
      </c>
      <c r="C431" s="169" t="s">
        <v>288</v>
      </c>
      <c r="D431" s="145"/>
      <c r="E431" s="145"/>
      <c r="F431" s="145"/>
      <c r="G431" s="145"/>
    </row>
    <row r="432" spans="1:7" ht="15">
      <c r="A432" s="144"/>
      <c r="B432" s="145" t="s">
        <v>242</v>
      </c>
      <c r="C432" s="147" t="s">
        <v>83</v>
      </c>
      <c r="D432" s="145"/>
      <c r="E432" s="145"/>
      <c r="F432" s="145"/>
      <c r="G432" s="145"/>
    </row>
    <row r="433" spans="1:7" ht="15">
      <c r="A433" s="144"/>
      <c r="B433" s="145" t="s">
        <v>93</v>
      </c>
      <c r="C433" s="170" t="str">
        <f>A430</f>
        <v>B.5.b</v>
      </c>
      <c r="D433" s="145"/>
      <c r="E433" s="145"/>
      <c r="F433" s="145"/>
      <c r="G433" s="145"/>
    </row>
    <row r="434" spans="1:7" ht="15">
      <c r="A434" s="144"/>
      <c r="B434" s="145" t="s">
        <v>1350</v>
      </c>
      <c r="C434" s="145" t="s">
        <v>1349</v>
      </c>
      <c r="D434" s="145"/>
      <c r="E434" s="145"/>
      <c r="F434" s="145"/>
      <c r="G434" s="145"/>
    </row>
    <row r="435" spans="1:7" ht="15">
      <c r="A435" s="144"/>
      <c r="B435" s="145" t="s">
        <v>243</v>
      </c>
      <c r="C435" s="149" t="s">
        <v>804</v>
      </c>
      <c r="D435" s="145"/>
      <c r="E435" s="145"/>
      <c r="F435" s="145"/>
      <c r="G435" s="145"/>
    </row>
    <row r="436" spans="1:7" ht="15">
      <c r="A436" s="144"/>
      <c r="B436" s="145" t="s">
        <v>245</v>
      </c>
      <c r="C436" s="150" t="s">
        <v>1332</v>
      </c>
      <c r="D436" s="145"/>
      <c r="E436" s="145"/>
      <c r="F436" s="145"/>
      <c r="G436" s="145"/>
    </row>
    <row r="437" spans="1:7" ht="15">
      <c r="A437" s="144"/>
      <c r="B437" s="145"/>
      <c r="C437" s="145"/>
      <c r="D437" s="145"/>
      <c r="E437" s="145"/>
      <c r="F437" s="145"/>
      <c r="G437" s="145"/>
    </row>
    <row r="438" spans="1:7" ht="15">
      <c r="A438" s="144"/>
      <c r="B438" s="151" t="s">
        <v>246</v>
      </c>
      <c r="C438" s="151" t="s">
        <v>69</v>
      </c>
      <c r="D438" s="151" t="s">
        <v>91</v>
      </c>
      <c r="E438" s="151" t="s">
        <v>247</v>
      </c>
      <c r="F438" s="151" t="s">
        <v>248</v>
      </c>
      <c r="G438" s="151" t="s">
        <v>249</v>
      </c>
    </row>
    <row r="439" spans="1:7" ht="15">
      <c r="A439" s="144"/>
      <c r="B439" s="623" t="s">
        <v>789</v>
      </c>
      <c r="C439" s="623"/>
      <c r="D439" s="623"/>
      <c r="E439" s="623"/>
      <c r="F439" s="623"/>
      <c r="G439" s="623"/>
    </row>
    <row r="440" spans="1:7" ht="15">
      <c r="A440" s="144"/>
      <c r="B440" s="297" t="s">
        <v>585</v>
      </c>
      <c r="C440" s="153" t="s">
        <v>790</v>
      </c>
      <c r="D440" s="154" t="s">
        <v>251</v>
      </c>
      <c r="E440" s="298">
        <v>0.6</v>
      </c>
      <c r="F440" s="155">
        <v>5.6</v>
      </c>
      <c r="G440" s="156">
        <v>3.36</v>
      </c>
    </row>
    <row r="441" spans="1:7" ht="15">
      <c r="A441" s="144"/>
      <c r="B441" s="297" t="s">
        <v>582</v>
      </c>
      <c r="C441" s="153" t="s">
        <v>791</v>
      </c>
      <c r="D441" s="154" t="s">
        <v>251</v>
      </c>
      <c r="E441" s="298">
        <v>0.6</v>
      </c>
      <c r="F441" s="155">
        <v>7.2</v>
      </c>
      <c r="G441" s="156">
        <v>4.32</v>
      </c>
    </row>
    <row r="442" spans="1:7" ht="15" customHeight="1">
      <c r="A442" s="144"/>
      <c r="B442" s="619" t="s">
        <v>805</v>
      </c>
      <c r="C442" s="619"/>
      <c r="D442" s="619"/>
      <c r="E442" s="619"/>
      <c r="F442" s="619"/>
      <c r="G442" s="156">
        <v>0.43200000000000005</v>
      </c>
    </row>
    <row r="443" spans="1:7" ht="15">
      <c r="A443" s="144"/>
      <c r="B443" s="619" t="s">
        <v>792</v>
      </c>
      <c r="C443" s="619"/>
      <c r="D443" s="619"/>
      <c r="E443" s="619"/>
      <c r="F443" s="619"/>
      <c r="G443" s="162">
        <v>8.11</v>
      </c>
    </row>
    <row r="444" spans="1:7" ht="15">
      <c r="A444" s="144"/>
      <c r="B444" s="620" t="s">
        <v>90</v>
      </c>
      <c r="C444" s="620"/>
      <c r="D444" s="620"/>
      <c r="E444" s="620"/>
      <c r="F444" s="620"/>
      <c r="G444" s="620"/>
    </row>
    <row r="445" spans="1:7" ht="15">
      <c r="A445" s="144"/>
      <c r="B445" s="299" t="s">
        <v>806</v>
      </c>
      <c r="C445" s="153" t="s">
        <v>807</v>
      </c>
      <c r="D445" s="154" t="s">
        <v>808</v>
      </c>
      <c r="E445" s="298">
        <v>4</v>
      </c>
      <c r="F445" s="155">
        <v>0.72</v>
      </c>
      <c r="G445" s="156">
        <v>2.88</v>
      </c>
    </row>
    <row r="446" spans="1:7" ht="15">
      <c r="A446" s="144"/>
      <c r="B446" s="299" t="s">
        <v>809</v>
      </c>
      <c r="C446" s="153" t="s">
        <v>810</v>
      </c>
      <c r="D446" s="154" t="s">
        <v>808</v>
      </c>
      <c r="E446" s="298">
        <v>4</v>
      </c>
      <c r="F446" s="155">
        <v>0.49</v>
      </c>
      <c r="G446" s="156">
        <v>1.96</v>
      </c>
    </row>
    <row r="447" spans="1:7" ht="15">
      <c r="A447" s="144"/>
      <c r="B447" s="299" t="s">
        <v>1182</v>
      </c>
      <c r="C447" s="153" t="s">
        <v>814</v>
      </c>
      <c r="D447" s="154" t="s">
        <v>808</v>
      </c>
      <c r="E447" s="298">
        <v>1</v>
      </c>
      <c r="F447" s="155">
        <v>86.53</v>
      </c>
      <c r="G447" s="156">
        <v>86.53</v>
      </c>
    </row>
    <row r="448" spans="1:7" ht="15">
      <c r="A448" s="144"/>
      <c r="B448" s="299" t="s">
        <v>812</v>
      </c>
      <c r="C448" s="153" t="s">
        <v>813</v>
      </c>
      <c r="D448" s="154" t="s">
        <v>808</v>
      </c>
      <c r="E448" s="298">
        <v>2</v>
      </c>
      <c r="F448" s="155">
        <v>6.78</v>
      </c>
      <c r="G448" s="156">
        <v>13.56</v>
      </c>
    </row>
    <row r="449" spans="1:7" ht="15">
      <c r="A449" s="144"/>
      <c r="B449" s="299"/>
      <c r="C449" s="153"/>
      <c r="D449" s="154"/>
      <c r="E449" s="298"/>
      <c r="F449" s="155"/>
      <c r="G449" s="156"/>
    </row>
    <row r="450" spans="1:7" ht="15">
      <c r="A450" s="144"/>
      <c r="B450" s="300"/>
      <c r="C450" s="301"/>
      <c r="D450" s="154"/>
      <c r="E450" s="298"/>
      <c r="F450" s="302"/>
      <c r="G450" s="156"/>
    </row>
    <row r="451" spans="1:7" ht="15">
      <c r="A451" s="144"/>
      <c r="B451" s="619" t="s">
        <v>793</v>
      </c>
      <c r="C451" s="619"/>
      <c r="D451" s="619"/>
      <c r="E451" s="619"/>
      <c r="F451" s="619"/>
      <c r="G451" s="162">
        <v>104.93</v>
      </c>
    </row>
    <row r="452" spans="1:7" ht="15">
      <c r="A452" s="144"/>
      <c r="B452" s="620" t="s">
        <v>794</v>
      </c>
      <c r="C452" s="620"/>
      <c r="D452" s="620"/>
      <c r="E452" s="620"/>
      <c r="F452" s="620"/>
      <c r="G452" s="620"/>
    </row>
    <row r="453" spans="1:7" ht="24.75">
      <c r="A453" s="144"/>
      <c r="B453" s="300" t="s">
        <v>1175</v>
      </c>
      <c r="C453" s="153" t="s">
        <v>239</v>
      </c>
      <c r="D453" s="154" t="s">
        <v>240</v>
      </c>
      <c r="E453" s="298">
        <v>0.6</v>
      </c>
      <c r="F453" s="155">
        <v>100.06</v>
      </c>
      <c r="G453" s="156">
        <v>60.04</v>
      </c>
    </row>
    <row r="454" spans="1:7" ht="15">
      <c r="A454" s="144"/>
      <c r="B454" s="619" t="s">
        <v>797</v>
      </c>
      <c r="C454" s="619"/>
      <c r="D454" s="619"/>
      <c r="E454" s="619"/>
      <c r="F454" s="619"/>
      <c r="G454" s="162">
        <v>60.04</v>
      </c>
    </row>
    <row r="455" spans="1:7" ht="15">
      <c r="A455" s="144"/>
      <c r="B455" s="620" t="s">
        <v>798</v>
      </c>
      <c r="C455" s="620"/>
      <c r="D455" s="620"/>
      <c r="E455" s="620"/>
      <c r="F455" s="620"/>
      <c r="G455" s="620"/>
    </row>
    <row r="456" spans="1:7" ht="15">
      <c r="A456" s="144"/>
      <c r="B456" s="300"/>
      <c r="C456" s="153"/>
      <c r="D456" s="154"/>
      <c r="E456" s="298"/>
      <c r="F456" s="298"/>
      <c r="G456" s="156"/>
    </row>
    <row r="457" spans="1:7" ht="15">
      <c r="A457" s="144"/>
      <c r="B457" s="300"/>
      <c r="C457" s="301"/>
      <c r="D457" s="154"/>
      <c r="E457" s="298"/>
      <c r="F457" s="302"/>
      <c r="G457" s="156"/>
    </row>
    <row r="458" spans="1:7" ht="15">
      <c r="A458" s="144"/>
      <c r="B458" s="303"/>
      <c r="C458" s="304"/>
      <c r="D458" s="305"/>
      <c r="E458" s="306"/>
      <c r="F458" s="305"/>
      <c r="G458" s="306"/>
    </row>
    <row r="459" spans="1:7" ht="15">
      <c r="A459" s="144"/>
      <c r="B459" s="621" t="s">
        <v>799</v>
      </c>
      <c r="C459" s="621"/>
      <c r="D459" s="621"/>
      <c r="E459" s="621"/>
      <c r="F459" s="621"/>
      <c r="G459" s="307">
        <v>0</v>
      </c>
    </row>
    <row r="460" spans="1:7" ht="15">
      <c r="A460" s="144"/>
      <c r="B460" s="330"/>
      <c r="C460" s="330"/>
      <c r="D460" s="330"/>
      <c r="E460" s="330"/>
      <c r="F460" s="330"/>
      <c r="G460" s="330"/>
    </row>
    <row r="461" spans="1:7" ht="16.5">
      <c r="A461" s="144"/>
      <c r="B461" s="330"/>
      <c r="C461" s="330"/>
      <c r="D461" s="330"/>
      <c r="E461" s="330"/>
      <c r="F461" s="329" t="s">
        <v>256</v>
      </c>
      <c r="G461" s="162">
        <f>G454+G451+G443</f>
        <v>173.07999999999998</v>
      </c>
    </row>
    <row r="462" spans="1:7" ht="24.75">
      <c r="A462" s="144"/>
      <c r="B462" s="330"/>
      <c r="C462" s="330"/>
      <c r="D462" s="330"/>
      <c r="E462" s="330"/>
      <c r="F462" s="329" t="s">
        <v>800</v>
      </c>
      <c r="G462" s="162">
        <f>'3 - Encargos Soc Anexo C'!$C$55%*'6- Comp Preç Unit'!G443</f>
        <v>9.489511</v>
      </c>
    </row>
    <row r="463" spans="1:7" ht="15">
      <c r="A463" s="144"/>
      <c r="B463" s="622"/>
      <c r="C463" s="622"/>
      <c r="D463" s="163"/>
      <c r="E463" s="163"/>
      <c r="F463" s="329" t="s">
        <v>258</v>
      </c>
      <c r="G463" s="418">
        <f>'4 - BDI - Anexo D'!$I$26*(G461+G462)</f>
        <v>52.40125020485203</v>
      </c>
    </row>
    <row r="464" spans="1:7" ht="24.75" customHeight="1">
      <c r="A464" s="144"/>
      <c r="B464" s="622"/>
      <c r="C464" s="622"/>
      <c r="D464" s="163"/>
      <c r="E464" s="163"/>
      <c r="F464" s="308" t="s">
        <v>802</v>
      </c>
      <c r="G464" s="309">
        <f>SUM(G461:G463)</f>
        <v>234.970761204852</v>
      </c>
    </row>
    <row r="465" spans="1:7" ht="16.5">
      <c r="A465" s="171"/>
      <c r="B465" s="171"/>
      <c r="C465" s="171"/>
      <c r="D465" s="171"/>
      <c r="E465" s="171"/>
      <c r="F465" s="308" t="s">
        <v>803</v>
      </c>
      <c r="G465" s="309">
        <f>SUM(G461:G462)</f>
        <v>182.56951099999998</v>
      </c>
    </row>
    <row r="466" spans="1:7" ht="15">
      <c r="A466" s="171"/>
      <c r="B466" s="171"/>
      <c r="C466" s="171"/>
      <c r="D466" s="171"/>
      <c r="E466" s="171"/>
      <c r="F466" s="171"/>
      <c r="G466" s="171"/>
    </row>
    <row r="467" spans="1:9" ht="15">
      <c r="A467" s="172" t="str">
        <f>'Orçamento Básico - Anexo A'!A28</f>
        <v>B.5.c</v>
      </c>
      <c r="B467" s="167"/>
      <c r="C467" s="426" t="str">
        <f>'Orçamento Básico - Anexo A'!B28</f>
        <v>braço de 3000mm (incluindo ferragens)</v>
      </c>
      <c r="D467" s="167" t="s">
        <v>83</v>
      </c>
      <c r="E467" s="167"/>
      <c r="F467" s="167"/>
      <c r="G467" s="173">
        <v>264.64</v>
      </c>
      <c r="I467" s="422"/>
    </row>
    <row r="468" spans="1:7" ht="15">
      <c r="A468" s="144"/>
      <c r="B468" s="145" t="s">
        <v>241</v>
      </c>
      <c r="C468" s="169" t="s">
        <v>289</v>
      </c>
      <c r="D468" s="145"/>
      <c r="E468" s="145"/>
      <c r="F468" s="145"/>
      <c r="G468" s="145"/>
    </row>
    <row r="469" spans="1:7" ht="15">
      <c r="A469" s="144"/>
      <c r="B469" s="145" t="s">
        <v>242</v>
      </c>
      <c r="C469" s="147" t="s">
        <v>83</v>
      </c>
      <c r="D469" s="145"/>
      <c r="E469" s="145"/>
      <c r="F469" s="145"/>
      <c r="G469" s="145"/>
    </row>
    <row r="470" spans="1:7" ht="15">
      <c r="A470" s="144"/>
      <c r="B470" s="145" t="s">
        <v>93</v>
      </c>
      <c r="C470" s="170" t="str">
        <f>A467</f>
        <v>B.5.c</v>
      </c>
      <c r="D470" s="145"/>
      <c r="E470" s="145"/>
      <c r="F470" s="145"/>
      <c r="G470" s="145"/>
    </row>
    <row r="471" spans="1:7" ht="15">
      <c r="A471" s="144"/>
      <c r="B471" s="145" t="s">
        <v>1350</v>
      </c>
      <c r="C471" s="145" t="s">
        <v>1349</v>
      </c>
      <c r="D471" s="145"/>
      <c r="E471" s="145"/>
      <c r="F471" s="145"/>
      <c r="G471" s="145"/>
    </row>
    <row r="472" spans="1:7" ht="15">
      <c r="A472" s="144"/>
      <c r="B472" s="145" t="s">
        <v>243</v>
      </c>
      <c r="C472" s="149" t="s">
        <v>804</v>
      </c>
      <c r="D472" s="145"/>
      <c r="E472" s="145"/>
      <c r="F472" s="145"/>
      <c r="G472" s="145"/>
    </row>
    <row r="473" spans="1:7" ht="15">
      <c r="A473" s="144"/>
      <c r="B473" s="145" t="s">
        <v>245</v>
      </c>
      <c r="C473" s="150" t="s">
        <v>1332</v>
      </c>
      <c r="D473" s="145"/>
      <c r="E473" s="145"/>
      <c r="F473" s="145"/>
      <c r="G473" s="145"/>
    </row>
    <row r="474" spans="1:7" ht="15">
      <c r="A474" s="144"/>
      <c r="B474" s="145"/>
      <c r="C474" s="145"/>
      <c r="D474" s="145"/>
      <c r="E474" s="145"/>
      <c r="F474" s="145"/>
      <c r="G474" s="145"/>
    </row>
    <row r="475" spans="1:7" ht="15">
      <c r="A475" s="144"/>
      <c r="B475" s="151" t="s">
        <v>246</v>
      </c>
      <c r="C475" s="151" t="s">
        <v>69</v>
      </c>
      <c r="D475" s="151" t="s">
        <v>91</v>
      </c>
      <c r="E475" s="151" t="s">
        <v>247</v>
      </c>
      <c r="F475" s="151" t="s">
        <v>248</v>
      </c>
      <c r="G475" s="151" t="s">
        <v>249</v>
      </c>
    </row>
    <row r="476" spans="1:7" ht="15">
      <c r="A476" s="144"/>
      <c r="B476" s="623" t="s">
        <v>789</v>
      </c>
      <c r="C476" s="623"/>
      <c r="D476" s="623"/>
      <c r="E476" s="623"/>
      <c r="F476" s="623"/>
      <c r="G476" s="623"/>
    </row>
    <row r="477" spans="1:7" ht="15">
      <c r="A477" s="144"/>
      <c r="B477" s="297" t="s">
        <v>585</v>
      </c>
      <c r="C477" s="153" t="s">
        <v>790</v>
      </c>
      <c r="D477" s="154" t="s">
        <v>251</v>
      </c>
      <c r="E477" s="298">
        <v>0.7</v>
      </c>
      <c r="F477" s="155">
        <v>5.6</v>
      </c>
      <c r="G477" s="156">
        <v>3.92</v>
      </c>
    </row>
    <row r="478" spans="1:7" ht="15">
      <c r="A478" s="144"/>
      <c r="B478" s="297" t="s">
        <v>582</v>
      </c>
      <c r="C478" s="153" t="s">
        <v>791</v>
      </c>
      <c r="D478" s="154" t="s">
        <v>251</v>
      </c>
      <c r="E478" s="298">
        <v>0.7</v>
      </c>
      <c r="F478" s="155">
        <v>7.2</v>
      </c>
      <c r="G478" s="156">
        <v>5.04</v>
      </c>
    </row>
    <row r="479" spans="1:7" ht="15" customHeight="1">
      <c r="A479" s="144"/>
      <c r="B479" s="619" t="s">
        <v>805</v>
      </c>
      <c r="C479" s="619"/>
      <c r="D479" s="619"/>
      <c r="E479" s="619"/>
      <c r="F479" s="619"/>
      <c r="G479" s="156">
        <v>0.504</v>
      </c>
    </row>
    <row r="480" spans="1:7" ht="15">
      <c r="A480" s="144"/>
      <c r="B480" s="619" t="s">
        <v>792</v>
      </c>
      <c r="C480" s="619"/>
      <c r="D480" s="619"/>
      <c r="E480" s="619"/>
      <c r="F480" s="619"/>
      <c r="G480" s="162">
        <v>9.46</v>
      </c>
    </row>
    <row r="481" spans="1:7" ht="15">
      <c r="A481" s="144"/>
      <c r="B481" s="620" t="s">
        <v>90</v>
      </c>
      <c r="C481" s="620"/>
      <c r="D481" s="620"/>
      <c r="E481" s="620"/>
      <c r="F481" s="620"/>
      <c r="G481" s="620"/>
    </row>
    <row r="482" spans="1:7" ht="15">
      <c r="A482" s="144"/>
      <c r="B482" s="299" t="s">
        <v>806</v>
      </c>
      <c r="C482" s="153" t="s">
        <v>807</v>
      </c>
      <c r="D482" s="154" t="s">
        <v>808</v>
      </c>
      <c r="E482" s="298">
        <v>4</v>
      </c>
      <c r="F482" s="155">
        <v>0.72</v>
      </c>
      <c r="G482" s="156">
        <v>2.88</v>
      </c>
    </row>
    <row r="483" spans="1:7" ht="15">
      <c r="A483" s="144"/>
      <c r="B483" s="299" t="s">
        <v>809</v>
      </c>
      <c r="C483" s="153" t="s">
        <v>810</v>
      </c>
      <c r="D483" s="154" t="s">
        <v>808</v>
      </c>
      <c r="E483" s="298">
        <v>4</v>
      </c>
      <c r="F483" s="155">
        <v>0.49</v>
      </c>
      <c r="G483" s="156">
        <v>1.96</v>
      </c>
    </row>
    <row r="484" spans="1:7" ht="15">
      <c r="A484" s="144"/>
      <c r="B484" s="299" t="s">
        <v>1183</v>
      </c>
      <c r="C484" s="153" t="s">
        <v>815</v>
      </c>
      <c r="D484" s="154" t="s">
        <v>808</v>
      </c>
      <c r="E484" s="298">
        <v>1</v>
      </c>
      <c r="F484" s="155">
        <v>155.67</v>
      </c>
      <c r="G484" s="156">
        <v>155.67</v>
      </c>
    </row>
    <row r="485" spans="1:7" ht="15">
      <c r="A485" s="144"/>
      <c r="B485" s="299" t="s">
        <v>812</v>
      </c>
      <c r="C485" s="153" t="s">
        <v>813</v>
      </c>
      <c r="D485" s="154" t="s">
        <v>808</v>
      </c>
      <c r="E485" s="298">
        <v>2</v>
      </c>
      <c r="F485" s="155">
        <v>6.78</v>
      </c>
      <c r="G485" s="156">
        <v>13.56</v>
      </c>
    </row>
    <row r="486" spans="1:7" ht="15">
      <c r="A486" s="144"/>
      <c r="B486" s="299"/>
      <c r="C486" s="153"/>
      <c r="D486" s="154"/>
      <c r="E486" s="298"/>
      <c r="F486" s="155"/>
      <c r="G486" s="156"/>
    </row>
    <row r="487" spans="1:7" ht="15">
      <c r="A487" s="144"/>
      <c r="B487" s="300"/>
      <c r="C487" s="301"/>
      <c r="D487" s="154"/>
      <c r="E487" s="298"/>
      <c r="F487" s="302"/>
      <c r="G487" s="156"/>
    </row>
    <row r="488" spans="1:7" ht="15">
      <c r="A488" s="144"/>
      <c r="B488" s="619" t="s">
        <v>793</v>
      </c>
      <c r="C488" s="619"/>
      <c r="D488" s="619"/>
      <c r="E488" s="619"/>
      <c r="F488" s="619"/>
      <c r="G488" s="162">
        <v>174.07</v>
      </c>
    </row>
    <row r="489" spans="1:7" ht="15">
      <c r="A489" s="144"/>
      <c r="B489" s="620" t="s">
        <v>794</v>
      </c>
      <c r="C489" s="620"/>
      <c r="D489" s="620"/>
      <c r="E489" s="620"/>
      <c r="F489" s="620"/>
      <c r="G489" s="620"/>
    </row>
    <row r="490" spans="1:7" ht="24.75">
      <c r="A490" s="144"/>
      <c r="B490" s="300" t="s">
        <v>1175</v>
      </c>
      <c r="C490" s="153" t="s">
        <v>239</v>
      </c>
      <c r="D490" s="154" t="s">
        <v>240</v>
      </c>
      <c r="E490" s="298">
        <v>0.7</v>
      </c>
      <c r="F490" s="155">
        <v>100.06</v>
      </c>
      <c r="G490" s="156">
        <v>70.04</v>
      </c>
    </row>
    <row r="491" spans="1:7" ht="15">
      <c r="A491" s="144"/>
      <c r="B491" s="619" t="s">
        <v>797</v>
      </c>
      <c r="C491" s="619"/>
      <c r="D491" s="619"/>
      <c r="E491" s="619"/>
      <c r="F491" s="619"/>
      <c r="G491" s="162">
        <v>70.04</v>
      </c>
    </row>
    <row r="492" spans="1:7" ht="15">
      <c r="A492" s="144"/>
      <c r="B492" s="620" t="s">
        <v>798</v>
      </c>
      <c r="C492" s="620"/>
      <c r="D492" s="620"/>
      <c r="E492" s="620"/>
      <c r="F492" s="620"/>
      <c r="G492" s="620"/>
    </row>
    <row r="493" spans="1:7" ht="15">
      <c r="A493" s="144"/>
      <c r="B493" s="300"/>
      <c r="C493" s="153"/>
      <c r="D493" s="154"/>
      <c r="E493" s="298"/>
      <c r="F493" s="298"/>
      <c r="G493" s="156"/>
    </row>
    <row r="494" spans="1:7" ht="15">
      <c r="A494" s="144"/>
      <c r="B494" s="300"/>
      <c r="C494" s="301"/>
      <c r="D494" s="154"/>
      <c r="E494" s="298"/>
      <c r="F494" s="302"/>
      <c r="G494" s="156"/>
    </row>
    <row r="495" spans="1:7" ht="15">
      <c r="A495" s="144"/>
      <c r="B495" s="303"/>
      <c r="C495" s="304"/>
      <c r="D495" s="305"/>
      <c r="E495" s="306"/>
      <c r="F495" s="305"/>
      <c r="G495" s="306"/>
    </row>
    <row r="496" spans="1:7" ht="15">
      <c r="A496" s="144"/>
      <c r="B496" s="621" t="s">
        <v>799</v>
      </c>
      <c r="C496" s="621"/>
      <c r="D496" s="621"/>
      <c r="E496" s="621"/>
      <c r="F496" s="621"/>
      <c r="G496" s="307">
        <v>0</v>
      </c>
    </row>
    <row r="497" spans="1:7" ht="15">
      <c r="A497" s="144"/>
      <c r="B497" s="330"/>
      <c r="C497" s="330"/>
      <c r="D497" s="330"/>
      <c r="E497" s="330"/>
      <c r="F497" s="330"/>
      <c r="G497" s="330"/>
    </row>
    <row r="498" spans="1:7" ht="16.5">
      <c r="A498" s="144"/>
      <c r="B498" s="330"/>
      <c r="C498" s="330"/>
      <c r="D498" s="330"/>
      <c r="E498" s="330"/>
      <c r="F498" s="329" t="s">
        <v>256</v>
      </c>
      <c r="G498" s="162">
        <f>G491+G488+G480</f>
        <v>253.57000000000002</v>
      </c>
    </row>
    <row r="499" spans="1:7" ht="24.75">
      <c r="A499" s="144"/>
      <c r="B499" s="330"/>
      <c r="C499" s="330"/>
      <c r="D499" s="330"/>
      <c r="E499" s="330"/>
      <c r="F499" s="329" t="s">
        <v>800</v>
      </c>
      <c r="G499" s="162">
        <f>'3 - Encargos Soc Anexo C'!$C$55%*'6- Comp Preç Unit'!G480</f>
        <v>11.069146000000002</v>
      </c>
    </row>
    <row r="500" spans="1:7" ht="15">
      <c r="A500" s="144"/>
      <c r="B500" s="622"/>
      <c r="C500" s="622"/>
      <c r="D500" s="163"/>
      <c r="E500" s="163"/>
      <c r="F500" s="329" t="s">
        <v>258</v>
      </c>
      <c r="G500" s="418">
        <f>'4 - BDI - Anexo D'!$I$26*(G498+G499)</f>
        <v>75.95694389269833</v>
      </c>
    </row>
    <row r="501" spans="1:7" ht="24.75" customHeight="1">
      <c r="A501" s="144"/>
      <c r="B501" s="622"/>
      <c r="C501" s="622"/>
      <c r="D501" s="163"/>
      <c r="E501" s="163"/>
      <c r="F501" s="308" t="s">
        <v>802</v>
      </c>
      <c r="G501" s="309">
        <f>SUM(G498:G500)</f>
        <v>340.5960898926984</v>
      </c>
    </row>
    <row r="502" spans="1:7" ht="16.5">
      <c r="A502" s="171"/>
      <c r="B502" s="171"/>
      <c r="C502" s="171"/>
      <c r="D502" s="171"/>
      <c r="E502" s="171"/>
      <c r="F502" s="308" t="s">
        <v>803</v>
      </c>
      <c r="G502" s="309">
        <f>SUM(G498:G499)</f>
        <v>264.63914600000004</v>
      </c>
    </row>
    <row r="503" spans="1:7" ht="15">
      <c r="A503" s="171"/>
      <c r="B503" s="171"/>
      <c r="C503" s="171"/>
      <c r="D503" s="171"/>
      <c r="E503" s="171"/>
      <c r="F503" s="310"/>
      <c r="G503" s="311"/>
    </row>
    <row r="504" spans="1:9" ht="15">
      <c r="A504" s="172" t="str">
        <f>'Orçamento Básico - Anexo A'!A30</f>
        <v>B.6.a</v>
      </c>
      <c r="B504" s="167"/>
      <c r="C504" s="426" t="str">
        <f>'Orçamento Básico - Anexo A'!B30</f>
        <v>Contator termomagnático tripolar, AC 3, até 12A</v>
      </c>
      <c r="D504" s="167" t="s">
        <v>83</v>
      </c>
      <c r="E504" s="167"/>
      <c r="F504" s="167"/>
      <c r="G504" s="173">
        <v>174.74</v>
      </c>
      <c r="I504" s="422"/>
    </row>
    <row r="505" spans="1:7" ht="15">
      <c r="A505" s="144"/>
      <c r="B505" s="145" t="s">
        <v>241</v>
      </c>
      <c r="C505" s="169" t="s">
        <v>291</v>
      </c>
      <c r="D505" s="145"/>
      <c r="E505" s="145"/>
      <c r="F505" s="145"/>
      <c r="G505" s="145"/>
    </row>
    <row r="506" spans="1:7" ht="15">
      <c r="A506" s="144"/>
      <c r="B506" s="145" t="s">
        <v>242</v>
      </c>
      <c r="C506" s="147" t="s">
        <v>83</v>
      </c>
      <c r="D506" s="145"/>
      <c r="E506" s="145"/>
      <c r="F506" s="145"/>
      <c r="G506" s="145"/>
    </row>
    <row r="507" spans="1:7" ht="15">
      <c r="A507" s="144"/>
      <c r="B507" s="145" t="s">
        <v>93</v>
      </c>
      <c r="C507" s="170" t="str">
        <f>A504</f>
        <v>B.6.a</v>
      </c>
      <c r="D507" s="145"/>
      <c r="E507" s="145"/>
      <c r="F507" s="145"/>
      <c r="G507" s="145"/>
    </row>
    <row r="508" spans="1:7" ht="15">
      <c r="A508" s="144"/>
      <c r="B508" s="145" t="s">
        <v>1350</v>
      </c>
      <c r="C508" s="145" t="s">
        <v>1349</v>
      </c>
      <c r="D508" s="145"/>
      <c r="E508" s="145"/>
      <c r="F508" s="145"/>
      <c r="G508" s="145"/>
    </row>
    <row r="509" spans="1:7" ht="15">
      <c r="A509" s="144"/>
      <c r="B509" s="145" t="s">
        <v>243</v>
      </c>
      <c r="C509" s="149" t="s">
        <v>816</v>
      </c>
      <c r="D509" s="145"/>
      <c r="E509" s="145"/>
      <c r="F509" s="145"/>
      <c r="G509" s="145"/>
    </row>
    <row r="510" spans="1:7" ht="15">
      <c r="A510" s="144"/>
      <c r="B510" s="145" t="s">
        <v>245</v>
      </c>
      <c r="C510" s="150" t="s">
        <v>1334</v>
      </c>
      <c r="D510" s="145"/>
      <c r="E510" s="145"/>
      <c r="F510" s="145"/>
      <c r="G510" s="145"/>
    </row>
    <row r="511" spans="1:7" ht="15">
      <c r="A511" s="144"/>
      <c r="B511" s="145"/>
      <c r="C511" s="145"/>
      <c r="D511" s="145"/>
      <c r="E511" s="145"/>
      <c r="F511" s="145"/>
      <c r="G511" s="145"/>
    </row>
    <row r="512" spans="1:7" ht="15" customHeight="1">
      <c r="A512" s="144"/>
      <c r="B512" s="151" t="s">
        <v>246</v>
      </c>
      <c r="C512" s="151" t="s">
        <v>69</v>
      </c>
      <c r="D512" s="151" t="s">
        <v>91</v>
      </c>
      <c r="E512" s="151" t="s">
        <v>247</v>
      </c>
      <c r="F512" s="151" t="s">
        <v>248</v>
      </c>
      <c r="G512" s="151" t="s">
        <v>249</v>
      </c>
    </row>
    <row r="513" spans="1:7" ht="15" customHeight="1">
      <c r="A513" s="144"/>
      <c r="B513" s="623" t="s">
        <v>789</v>
      </c>
      <c r="C513" s="623"/>
      <c r="D513" s="623"/>
      <c r="E513" s="623"/>
      <c r="F513" s="623"/>
      <c r="G513" s="623"/>
    </row>
    <row r="514" spans="1:7" ht="15">
      <c r="A514" s="144"/>
      <c r="B514" s="297" t="s">
        <v>585</v>
      </c>
      <c r="C514" s="153" t="s">
        <v>790</v>
      </c>
      <c r="D514" s="154" t="s">
        <v>251</v>
      </c>
      <c r="E514" s="298">
        <v>0.42</v>
      </c>
      <c r="F514" s="155">
        <v>5.6</v>
      </c>
      <c r="G514" s="156">
        <v>2.35</v>
      </c>
    </row>
    <row r="515" spans="1:7" ht="15">
      <c r="A515" s="144"/>
      <c r="B515" s="297" t="s">
        <v>582</v>
      </c>
      <c r="C515" s="153" t="s">
        <v>791</v>
      </c>
      <c r="D515" s="154" t="s">
        <v>251</v>
      </c>
      <c r="E515" s="298">
        <v>0.42</v>
      </c>
      <c r="F515" s="155">
        <v>7.2</v>
      </c>
      <c r="G515" s="156">
        <v>3.02</v>
      </c>
    </row>
    <row r="516" spans="1:7" ht="15" customHeight="1">
      <c r="A516" s="144"/>
      <c r="B516" s="619" t="s">
        <v>805</v>
      </c>
      <c r="C516" s="619"/>
      <c r="D516" s="619"/>
      <c r="E516" s="619"/>
      <c r="F516" s="619"/>
      <c r="G516" s="156">
        <v>0.30200000000000005</v>
      </c>
    </row>
    <row r="517" spans="1:7" ht="15" customHeight="1">
      <c r="A517" s="144"/>
      <c r="B517" s="619" t="s">
        <v>792</v>
      </c>
      <c r="C517" s="619"/>
      <c r="D517" s="619"/>
      <c r="E517" s="619"/>
      <c r="F517" s="619"/>
      <c r="G517" s="162">
        <v>5.67</v>
      </c>
    </row>
    <row r="518" spans="1:7" ht="15">
      <c r="A518" s="144"/>
      <c r="B518" s="620" t="s">
        <v>90</v>
      </c>
      <c r="C518" s="620"/>
      <c r="D518" s="620"/>
      <c r="E518" s="620"/>
      <c r="F518" s="620"/>
      <c r="G518" s="620"/>
    </row>
    <row r="519" spans="1:7" ht="16.5">
      <c r="A519" s="144"/>
      <c r="B519" s="299">
        <v>1623</v>
      </c>
      <c r="C519" s="153" t="s">
        <v>817</v>
      </c>
      <c r="D519" s="154" t="s">
        <v>808</v>
      </c>
      <c r="E519" s="298">
        <v>1</v>
      </c>
      <c r="F519" s="155">
        <v>120.41</v>
      </c>
      <c r="G519" s="156">
        <v>120.41</v>
      </c>
    </row>
    <row r="520" spans="1:7" ht="15">
      <c r="A520" s="144"/>
      <c r="B520" s="299"/>
      <c r="C520" s="153"/>
      <c r="D520" s="154"/>
      <c r="E520" s="298"/>
      <c r="F520" s="155"/>
      <c r="G520" s="156"/>
    </row>
    <row r="521" spans="1:7" ht="15">
      <c r="A521" s="144"/>
      <c r="B521" s="299"/>
      <c r="C521" s="153"/>
      <c r="D521" s="154"/>
      <c r="E521" s="298"/>
      <c r="F521" s="155"/>
      <c r="G521" s="156"/>
    </row>
    <row r="522" spans="1:7" ht="15">
      <c r="A522" s="144"/>
      <c r="B522" s="299"/>
      <c r="C522" s="153"/>
      <c r="D522" s="154"/>
      <c r="E522" s="298"/>
      <c r="F522" s="155"/>
      <c r="G522" s="156"/>
    </row>
    <row r="523" spans="1:7" ht="15">
      <c r="A523" s="144"/>
      <c r="B523" s="299"/>
      <c r="C523" s="153"/>
      <c r="D523" s="154"/>
      <c r="E523" s="298"/>
      <c r="F523" s="155"/>
      <c r="G523" s="156"/>
    </row>
    <row r="524" spans="1:7" ht="15" customHeight="1">
      <c r="A524" s="144"/>
      <c r="B524" s="300"/>
      <c r="C524" s="301"/>
      <c r="D524" s="154"/>
      <c r="E524" s="298"/>
      <c r="F524" s="302"/>
      <c r="G524" s="156"/>
    </row>
    <row r="525" spans="1:7" ht="15" customHeight="1">
      <c r="A525" s="144"/>
      <c r="B525" s="619" t="s">
        <v>793</v>
      </c>
      <c r="C525" s="619"/>
      <c r="D525" s="619"/>
      <c r="E525" s="619"/>
      <c r="F525" s="619"/>
      <c r="G525" s="162">
        <v>120.41</v>
      </c>
    </row>
    <row r="526" spans="1:7" ht="15" customHeight="1">
      <c r="A526" s="144"/>
      <c r="B526" s="620" t="s">
        <v>794</v>
      </c>
      <c r="C526" s="620"/>
      <c r="D526" s="620"/>
      <c r="E526" s="620"/>
      <c r="F526" s="620"/>
      <c r="G526" s="620"/>
    </row>
    <row r="527" spans="1:7" ht="24.75">
      <c r="A527" s="144"/>
      <c r="B527" s="300" t="s">
        <v>1175</v>
      </c>
      <c r="C527" s="153" t="s">
        <v>239</v>
      </c>
      <c r="D527" s="154" t="s">
        <v>240</v>
      </c>
      <c r="E527" s="298">
        <v>0.42</v>
      </c>
      <c r="F527" s="155">
        <v>100.06</v>
      </c>
      <c r="G527" s="156">
        <v>42.03</v>
      </c>
    </row>
    <row r="528" spans="1:7" ht="15" customHeight="1">
      <c r="A528" s="144"/>
      <c r="B528" s="619" t="s">
        <v>797</v>
      </c>
      <c r="C528" s="619"/>
      <c r="D528" s="619"/>
      <c r="E528" s="619"/>
      <c r="F528" s="619"/>
      <c r="G528" s="162">
        <v>42.03</v>
      </c>
    </row>
    <row r="529" spans="1:7" ht="15">
      <c r="A529" s="144"/>
      <c r="B529" s="620" t="s">
        <v>798</v>
      </c>
      <c r="C529" s="620"/>
      <c r="D529" s="620"/>
      <c r="E529" s="620"/>
      <c r="F529" s="620"/>
      <c r="G529" s="620"/>
    </row>
    <row r="530" spans="1:7" ht="15">
      <c r="A530" s="144"/>
      <c r="B530" s="300"/>
      <c r="C530" s="153"/>
      <c r="D530" s="154"/>
      <c r="E530" s="298"/>
      <c r="F530" s="298"/>
      <c r="G530" s="156"/>
    </row>
    <row r="531" spans="1:7" ht="15">
      <c r="A531" s="144"/>
      <c r="B531" s="300"/>
      <c r="C531" s="301"/>
      <c r="D531" s="154"/>
      <c r="E531" s="298"/>
      <c r="F531" s="302"/>
      <c r="G531" s="156"/>
    </row>
    <row r="532" spans="1:7" ht="15" customHeight="1">
      <c r="A532" s="144"/>
      <c r="B532" s="303"/>
      <c r="C532" s="304"/>
      <c r="D532" s="305"/>
      <c r="E532" s="306"/>
      <c r="F532" s="305"/>
      <c r="G532" s="306"/>
    </row>
    <row r="533" spans="1:7" ht="15" customHeight="1">
      <c r="A533" s="144"/>
      <c r="B533" s="621" t="s">
        <v>799</v>
      </c>
      <c r="C533" s="621"/>
      <c r="D533" s="621"/>
      <c r="E533" s="621"/>
      <c r="F533" s="621"/>
      <c r="G533" s="307">
        <v>0</v>
      </c>
    </row>
    <row r="534" spans="1:7" ht="15">
      <c r="A534" s="144"/>
      <c r="B534" s="330"/>
      <c r="C534" s="330"/>
      <c r="D534" s="330"/>
      <c r="E534" s="330"/>
      <c r="F534" s="330"/>
      <c r="G534" s="330"/>
    </row>
    <row r="535" spans="1:7" ht="16.5">
      <c r="A535" s="144"/>
      <c r="B535" s="330"/>
      <c r="C535" s="330"/>
      <c r="D535" s="330"/>
      <c r="E535" s="330"/>
      <c r="F535" s="329" t="s">
        <v>256</v>
      </c>
      <c r="G535" s="162">
        <f>G528+G525+G517</f>
        <v>168.10999999999999</v>
      </c>
    </row>
    <row r="536" spans="1:7" ht="24.75">
      <c r="A536" s="144"/>
      <c r="B536" s="330"/>
      <c r="C536" s="330"/>
      <c r="D536" s="330"/>
      <c r="E536" s="330"/>
      <c r="F536" s="329" t="s">
        <v>800</v>
      </c>
      <c r="G536" s="162">
        <f>'3 - Encargos Soc Anexo C'!$C$55%*'6- Comp Preç Unit'!G517</f>
        <v>6.634467000000001</v>
      </c>
    </row>
    <row r="537" spans="1:7" ht="15">
      <c r="A537" s="144"/>
      <c r="B537" s="622"/>
      <c r="C537" s="622"/>
      <c r="D537" s="163"/>
      <c r="E537" s="163"/>
      <c r="F537" s="329" t="s">
        <v>258</v>
      </c>
      <c r="G537" s="418">
        <f>'4 - BDI - Anexo D'!$I$26*(G535+G536)</f>
        <v>50.15529968298217</v>
      </c>
    </row>
    <row r="538" spans="1:7" ht="16.5">
      <c r="A538" s="144"/>
      <c r="B538" s="622"/>
      <c r="C538" s="622"/>
      <c r="D538" s="163"/>
      <c r="E538" s="163"/>
      <c r="F538" s="308" t="s">
        <v>802</v>
      </c>
      <c r="G538" s="309">
        <f>SUM(G535:G537)</f>
        <v>224.89976668298215</v>
      </c>
    </row>
    <row r="539" spans="1:7" ht="16.5">
      <c r="A539" s="171"/>
      <c r="B539" s="171"/>
      <c r="C539" s="171"/>
      <c r="D539" s="171"/>
      <c r="E539" s="171"/>
      <c r="F539" s="308" t="s">
        <v>803</v>
      </c>
      <c r="G539" s="309">
        <f>SUM(G535:G536)</f>
        <v>174.744467</v>
      </c>
    </row>
    <row r="540" spans="1:7" ht="15">
      <c r="A540" s="171"/>
      <c r="B540" s="171"/>
      <c r="C540" s="171"/>
      <c r="D540" s="171"/>
      <c r="E540" s="171"/>
      <c r="F540" s="310"/>
      <c r="G540" s="311"/>
    </row>
    <row r="541" spans="1:9" ht="15">
      <c r="A541" s="172" t="str">
        <f>'Orçamento Básico - Anexo A'!A31</f>
        <v>B.6.b</v>
      </c>
      <c r="B541" s="167"/>
      <c r="C541" s="426" t="str">
        <f>'Orçamento Básico - Anexo A'!B31</f>
        <v>Contator termomagnático tripolar, AC 3, de 13 até 25A</v>
      </c>
      <c r="D541" s="167" t="s">
        <v>83</v>
      </c>
      <c r="E541" s="167"/>
      <c r="F541" s="167"/>
      <c r="G541" s="173">
        <v>219.96999999999997</v>
      </c>
      <c r="I541" s="422"/>
    </row>
    <row r="542" spans="1:7" ht="15">
      <c r="A542" s="144"/>
      <c r="B542" s="145" t="s">
        <v>241</v>
      </c>
      <c r="C542" s="169" t="s">
        <v>292</v>
      </c>
      <c r="D542" s="145"/>
      <c r="E542" s="145"/>
      <c r="F542" s="145"/>
      <c r="G542" s="145"/>
    </row>
    <row r="543" spans="1:7" ht="15">
      <c r="A543" s="144"/>
      <c r="B543" s="145" t="s">
        <v>242</v>
      </c>
      <c r="C543" s="147" t="s">
        <v>83</v>
      </c>
      <c r="D543" s="145"/>
      <c r="E543" s="145"/>
      <c r="F543" s="145"/>
      <c r="G543" s="145"/>
    </row>
    <row r="544" spans="1:7" ht="15">
      <c r="A544" s="144"/>
      <c r="B544" s="145" t="s">
        <v>93</v>
      </c>
      <c r="C544" s="170" t="str">
        <f>A541</f>
        <v>B.6.b</v>
      </c>
      <c r="D544" s="145"/>
      <c r="E544" s="145"/>
      <c r="F544" s="145"/>
      <c r="G544" s="145"/>
    </row>
    <row r="545" spans="1:7" ht="15">
      <c r="A545" s="144"/>
      <c r="B545" s="145" t="s">
        <v>1350</v>
      </c>
      <c r="C545" s="145" t="s">
        <v>1349</v>
      </c>
      <c r="D545" s="145"/>
      <c r="E545" s="145"/>
      <c r="F545" s="145"/>
      <c r="G545" s="145"/>
    </row>
    <row r="546" spans="1:7" ht="15">
      <c r="A546" s="144"/>
      <c r="B546" s="145" t="s">
        <v>243</v>
      </c>
      <c r="C546" s="149" t="s">
        <v>816</v>
      </c>
      <c r="D546" s="145"/>
      <c r="E546" s="145"/>
      <c r="F546" s="145"/>
      <c r="G546" s="145"/>
    </row>
    <row r="547" spans="1:7" ht="15">
      <c r="A547" s="144"/>
      <c r="B547" s="145" t="s">
        <v>245</v>
      </c>
      <c r="C547" s="150" t="s">
        <v>1334</v>
      </c>
      <c r="D547" s="145"/>
      <c r="E547" s="145"/>
      <c r="F547" s="145"/>
      <c r="G547" s="145"/>
    </row>
    <row r="548" spans="1:7" ht="15">
      <c r="A548" s="144"/>
      <c r="B548" s="145"/>
      <c r="C548" s="145"/>
      <c r="D548" s="145"/>
      <c r="E548" s="145"/>
      <c r="F548" s="145"/>
      <c r="G548" s="145"/>
    </row>
    <row r="549" spans="1:7" ht="15">
      <c r="A549" s="144"/>
      <c r="B549" s="151" t="s">
        <v>246</v>
      </c>
      <c r="C549" s="151" t="s">
        <v>69</v>
      </c>
      <c r="D549" s="151" t="s">
        <v>91</v>
      </c>
      <c r="E549" s="151" t="s">
        <v>247</v>
      </c>
      <c r="F549" s="151" t="s">
        <v>248</v>
      </c>
      <c r="G549" s="151" t="s">
        <v>249</v>
      </c>
    </row>
    <row r="550" spans="1:7" ht="15" customHeight="1">
      <c r="A550" s="144"/>
      <c r="B550" s="623" t="s">
        <v>789</v>
      </c>
      <c r="C550" s="623"/>
      <c r="D550" s="623"/>
      <c r="E550" s="623"/>
      <c r="F550" s="623"/>
      <c r="G550" s="623"/>
    </row>
    <row r="551" spans="1:7" ht="15">
      <c r="A551" s="144"/>
      <c r="B551" s="297" t="s">
        <v>585</v>
      </c>
      <c r="C551" s="153" t="s">
        <v>790</v>
      </c>
      <c r="D551" s="154" t="s">
        <v>251</v>
      </c>
      <c r="E551" s="298">
        <v>0.42</v>
      </c>
      <c r="F551" s="155">
        <v>5.6</v>
      </c>
      <c r="G551" s="156">
        <v>2.35</v>
      </c>
    </row>
    <row r="552" spans="1:7" ht="15">
      <c r="A552" s="144"/>
      <c r="B552" s="297" t="s">
        <v>582</v>
      </c>
      <c r="C552" s="153" t="s">
        <v>791</v>
      </c>
      <c r="D552" s="154" t="s">
        <v>251</v>
      </c>
      <c r="E552" s="298">
        <v>0.42</v>
      </c>
      <c r="F552" s="155">
        <v>7.2</v>
      </c>
      <c r="G552" s="156">
        <v>3.02</v>
      </c>
    </row>
    <row r="553" spans="1:7" ht="15" customHeight="1">
      <c r="A553" s="144"/>
      <c r="B553" s="619" t="s">
        <v>805</v>
      </c>
      <c r="C553" s="619"/>
      <c r="D553" s="619"/>
      <c r="E553" s="619"/>
      <c r="F553" s="619"/>
      <c r="G553" s="156">
        <v>0.30200000000000005</v>
      </c>
    </row>
    <row r="554" spans="1:7" ht="15" customHeight="1">
      <c r="A554" s="144"/>
      <c r="B554" s="619" t="s">
        <v>792</v>
      </c>
      <c r="C554" s="619"/>
      <c r="D554" s="619"/>
      <c r="E554" s="619"/>
      <c r="F554" s="619"/>
      <c r="G554" s="162">
        <v>5.67</v>
      </c>
    </row>
    <row r="555" spans="1:7" ht="15">
      <c r="A555" s="144"/>
      <c r="B555" s="620" t="s">
        <v>90</v>
      </c>
      <c r="C555" s="620"/>
      <c r="D555" s="620"/>
      <c r="E555" s="620"/>
      <c r="F555" s="620"/>
      <c r="G555" s="620"/>
    </row>
    <row r="556" spans="1:7" ht="16.5">
      <c r="A556" s="144"/>
      <c r="B556" s="299">
        <v>1619</v>
      </c>
      <c r="C556" s="153" t="s">
        <v>818</v>
      </c>
      <c r="D556" s="154" t="s">
        <v>808</v>
      </c>
      <c r="E556" s="298">
        <v>1</v>
      </c>
      <c r="F556" s="155">
        <v>165.64</v>
      </c>
      <c r="G556" s="156">
        <v>165.64</v>
      </c>
    </row>
    <row r="557" spans="1:7" ht="15">
      <c r="A557" s="144"/>
      <c r="B557" s="299"/>
      <c r="C557" s="153"/>
      <c r="D557" s="154"/>
      <c r="E557" s="298"/>
      <c r="F557" s="155"/>
      <c r="G557" s="156"/>
    </row>
    <row r="558" spans="1:7" ht="15">
      <c r="A558" s="144"/>
      <c r="B558" s="299"/>
      <c r="C558" s="153"/>
      <c r="D558" s="154"/>
      <c r="E558" s="298"/>
      <c r="F558" s="155"/>
      <c r="G558" s="156"/>
    </row>
    <row r="559" spans="1:7" ht="15">
      <c r="A559" s="144"/>
      <c r="B559" s="299"/>
      <c r="C559" s="153"/>
      <c r="D559" s="154"/>
      <c r="E559" s="298"/>
      <c r="F559" s="155"/>
      <c r="G559" s="156"/>
    </row>
    <row r="560" spans="1:7" ht="15">
      <c r="A560" s="144"/>
      <c r="B560" s="299"/>
      <c r="C560" s="153"/>
      <c r="D560" s="154"/>
      <c r="E560" s="298"/>
      <c r="F560" s="155"/>
      <c r="G560" s="156"/>
    </row>
    <row r="561" spans="1:7" ht="15">
      <c r="A561" s="144"/>
      <c r="B561" s="300"/>
      <c r="C561" s="301"/>
      <c r="D561" s="154"/>
      <c r="E561" s="298"/>
      <c r="F561" s="302"/>
      <c r="G561" s="156"/>
    </row>
    <row r="562" spans="1:7" ht="15" customHeight="1">
      <c r="A562" s="144"/>
      <c r="B562" s="619" t="s">
        <v>793</v>
      </c>
      <c r="C562" s="619"/>
      <c r="D562" s="619"/>
      <c r="E562" s="619"/>
      <c r="F562" s="619"/>
      <c r="G562" s="162">
        <v>165.64</v>
      </c>
    </row>
    <row r="563" spans="1:7" ht="15" customHeight="1">
      <c r="A563" s="144"/>
      <c r="B563" s="620" t="s">
        <v>794</v>
      </c>
      <c r="C563" s="620"/>
      <c r="D563" s="620"/>
      <c r="E563" s="620"/>
      <c r="F563" s="620"/>
      <c r="G563" s="620"/>
    </row>
    <row r="564" spans="1:7" ht="24.75">
      <c r="A564" s="144"/>
      <c r="B564" s="300" t="s">
        <v>1175</v>
      </c>
      <c r="C564" s="153" t="s">
        <v>239</v>
      </c>
      <c r="D564" s="154" t="s">
        <v>240</v>
      </c>
      <c r="E564" s="298">
        <v>0.42</v>
      </c>
      <c r="F564" s="155">
        <v>100.06</v>
      </c>
      <c r="G564" s="156">
        <v>42.03</v>
      </c>
    </row>
    <row r="565" spans="1:7" ht="15" customHeight="1">
      <c r="A565" s="144"/>
      <c r="B565" s="619" t="s">
        <v>797</v>
      </c>
      <c r="C565" s="619"/>
      <c r="D565" s="619"/>
      <c r="E565" s="619"/>
      <c r="F565" s="619"/>
      <c r="G565" s="162">
        <v>42.03</v>
      </c>
    </row>
    <row r="566" spans="1:7" ht="15">
      <c r="A566" s="144"/>
      <c r="B566" s="620" t="s">
        <v>798</v>
      </c>
      <c r="C566" s="620"/>
      <c r="D566" s="620"/>
      <c r="E566" s="620"/>
      <c r="F566" s="620"/>
      <c r="G566" s="620"/>
    </row>
    <row r="567" spans="1:7" ht="15">
      <c r="A567" s="144"/>
      <c r="B567" s="300"/>
      <c r="C567" s="153"/>
      <c r="D567" s="154"/>
      <c r="E567" s="298"/>
      <c r="F567" s="298"/>
      <c r="G567" s="156"/>
    </row>
    <row r="568" spans="1:7" ht="15">
      <c r="A568" s="144"/>
      <c r="B568" s="300"/>
      <c r="C568" s="301"/>
      <c r="D568" s="154"/>
      <c r="E568" s="298"/>
      <c r="F568" s="302"/>
      <c r="G568" s="156"/>
    </row>
    <row r="569" spans="1:7" ht="15">
      <c r="A569" s="144"/>
      <c r="B569" s="303"/>
      <c r="C569" s="304"/>
      <c r="D569" s="305"/>
      <c r="E569" s="306"/>
      <c r="F569" s="305"/>
      <c r="G569" s="306"/>
    </row>
    <row r="570" spans="1:7" ht="15" customHeight="1">
      <c r="A570" s="144"/>
      <c r="B570" s="621" t="s">
        <v>799</v>
      </c>
      <c r="C570" s="621"/>
      <c r="D570" s="621"/>
      <c r="E570" s="621"/>
      <c r="F570" s="621"/>
      <c r="G570" s="307">
        <v>0</v>
      </c>
    </row>
    <row r="571" spans="1:7" ht="15">
      <c r="A571" s="144"/>
      <c r="B571" s="330"/>
      <c r="C571" s="330"/>
      <c r="D571" s="330"/>
      <c r="E571" s="330"/>
      <c r="F571" s="330"/>
      <c r="G571" s="330"/>
    </row>
    <row r="572" spans="1:7" ht="16.5">
      <c r="A572" s="144"/>
      <c r="B572" s="330"/>
      <c r="C572" s="330"/>
      <c r="D572" s="330"/>
      <c r="E572" s="330"/>
      <c r="F572" s="329" t="s">
        <v>256</v>
      </c>
      <c r="G572" s="162">
        <f>G565+G562+G554</f>
        <v>213.33999999999997</v>
      </c>
    </row>
    <row r="573" spans="1:7" ht="24.75">
      <c r="A573" s="144"/>
      <c r="B573" s="330"/>
      <c r="C573" s="330"/>
      <c r="D573" s="330"/>
      <c r="E573" s="330"/>
      <c r="F573" s="329" t="s">
        <v>800</v>
      </c>
      <c r="G573" s="162">
        <f>'3 - Encargos Soc Anexo C'!$C$55%*'6- Comp Preç Unit'!G554</f>
        <v>6.634467000000001</v>
      </c>
    </row>
    <row r="574" spans="1:7" ht="15">
      <c r="A574" s="144"/>
      <c r="B574" s="622"/>
      <c r="C574" s="622"/>
      <c r="D574" s="163"/>
      <c r="E574" s="163"/>
      <c r="F574" s="329" t="s">
        <v>258</v>
      </c>
      <c r="G574" s="418">
        <f>'4 - BDI - Anexo D'!$I$26*(G572+G573)</f>
        <v>63.1372512354813</v>
      </c>
    </row>
    <row r="575" spans="1:7" ht="16.5">
      <c r="A575" s="144"/>
      <c r="B575" s="622"/>
      <c r="C575" s="622"/>
      <c r="D575" s="163"/>
      <c r="E575" s="163"/>
      <c r="F575" s="308" t="s">
        <v>802</v>
      </c>
      <c r="G575" s="309">
        <f>SUM(G572:G574)</f>
        <v>283.11171823548125</v>
      </c>
    </row>
    <row r="576" spans="1:7" ht="16.5">
      <c r="A576" s="171"/>
      <c r="B576" s="171"/>
      <c r="C576" s="171"/>
      <c r="D576" s="171"/>
      <c r="E576" s="171"/>
      <c r="F576" s="308" t="s">
        <v>803</v>
      </c>
      <c r="G576" s="309">
        <f>SUM(G572:G573)</f>
        <v>219.97446699999998</v>
      </c>
    </row>
    <row r="577" spans="1:7" ht="15">
      <c r="A577" s="171"/>
      <c r="B577" s="171"/>
      <c r="C577" s="171"/>
      <c r="D577" s="171"/>
      <c r="E577" s="171"/>
      <c r="F577" s="310"/>
      <c r="G577" s="311"/>
    </row>
    <row r="578" spans="1:9" ht="15">
      <c r="A578" s="172" t="str">
        <f>'Orçamento Básico - Anexo A'!A32</f>
        <v>B.6.c</v>
      </c>
      <c r="B578" s="167"/>
      <c r="C578" s="426" t="str">
        <f>'Orçamento Básico - Anexo A'!B32</f>
        <v>Contator termomagnático tripolar, AC 3, de 26. até 32A</v>
      </c>
      <c r="D578" s="167" t="s">
        <v>83</v>
      </c>
      <c r="E578" s="167"/>
      <c r="F578" s="167"/>
      <c r="G578" s="173">
        <v>310.69</v>
      </c>
      <c r="I578" s="422"/>
    </row>
    <row r="579" spans="1:7" ht="15">
      <c r="A579" s="144"/>
      <c r="B579" s="145" t="s">
        <v>241</v>
      </c>
      <c r="C579" s="169" t="s">
        <v>293</v>
      </c>
      <c r="D579" s="145"/>
      <c r="E579" s="145"/>
      <c r="F579" s="145"/>
      <c r="G579" s="145"/>
    </row>
    <row r="580" spans="1:7" ht="15">
      <c r="A580" s="144"/>
      <c r="B580" s="145" t="s">
        <v>242</v>
      </c>
      <c r="C580" s="147" t="s">
        <v>83</v>
      </c>
      <c r="D580" s="145"/>
      <c r="E580" s="145"/>
      <c r="F580" s="145"/>
      <c r="G580" s="145"/>
    </row>
    <row r="581" spans="1:7" ht="15">
      <c r="A581" s="144"/>
      <c r="B581" s="145" t="s">
        <v>93</v>
      </c>
      <c r="C581" s="170" t="str">
        <f>A578</f>
        <v>B.6.c</v>
      </c>
      <c r="D581" s="145"/>
      <c r="E581" s="145"/>
      <c r="F581" s="145"/>
      <c r="G581" s="145"/>
    </row>
    <row r="582" spans="1:7" ht="15">
      <c r="A582" s="144"/>
      <c r="B582" s="145" t="s">
        <v>1350</v>
      </c>
      <c r="C582" s="145" t="s">
        <v>1349</v>
      </c>
      <c r="D582" s="145"/>
      <c r="E582" s="145"/>
      <c r="F582" s="145"/>
      <c r="G582" s="145"/>
    </row>
    <row r="583" spans="1:7" ht="15">
      <c r="A583" s="144"/>
      <c r="B583" s="145" t="s">
        <v>243</v>
      </c>
      <c r="C583" s="149" t="s">
        <v>816</v>
      </c>
      <c r="D583" s="145"/>
      <c r="E583" s="145"/>
      <c r="F583" s="145"/>
      <c r="G583" s="145"/>
    </row>
    <row r="584" spans="1:7" ht="15">
      <c r="A584" s="144"/>
      <c r="B584" s="145" t="s">
        <v>245</v>
      </c>
      <c r="C584" s="150" t="s">
        <v>1334</v>
      </c>
      <c r="D584" s="145"/>
      <c r="E584" s="145"/>
      <c r="F584" s="145"/>
      <c r="G584" s="145"/>
    </row>
    <row r="585" spans="1:7" ht="15">
      <c r="A585" s="144"/>
      <c r="B585" s="145"/>
      <c r="C585" s="145"/>
      <c r="D585" s="145"/>
      <c r="E585" s="145"/>
      <c r="F585" s="145"/>
      <c r="G585" s="145"/>
    </row>
    <row r="586" spans="1:7" ht="15">
      <c r="A586" s="144"/>
      <c r="B586" s="151" t="s">
        <v>246</v>
      </c>
      <c r="C586" s="151" t="s">
        <v>69</v>
      </c>
      <c r="D586" s="151" t="s">
        <v>91</v>
      </c>
      <c r="E586" s="151" t="s">
        <v>247</v>
      </c>
      <c r="F586" s="151" t="s">
        <v>248</v>
      </c>
      <c r="G586" s="151" t="s">
        <v>249</v>
      </c>
    </row>
    <row r="587" spans="1:7" ht="15" customHeight="1">
      <c r="A587" s="144"/>
      <c r="B587" s="623" t="s">
        <v>789</v>
      </c>
      <c r="C587" s="623"/>
      <c r="D587" s="623"/>
      <c r="E587" s="623"/>
      <c r="F587" s="623"/>
      <c r="G587" s="623"/>
    </row>
    <row r="588" spans="1:7" ht="15">
      <c r="A588" s="144"/>
      <c r="B588" s="297" t="s">
        <v>585</v>
      </c>
      <c r="C588" s="153" t="s">
        <v>790</v>
      </c>
      <c r="D588" s="154" t="s">
        <v>251</v>
      </c>
      <c r="E588" s="298">
        <v>0.42</v>
      </c>
      <c r="F588" s="155">
        <v>5.6</v>
      </c>
      <c r="G588" s="156">
        <v>2.35</v>
      </c>
    </row>
    <row r="589" spans="1:7" ht="15">
      <c r="A589" s="144"/>
      <c r="B589" s="297" t="s">
        <v>582</v>
      </c>
      <c r="C589" s="153" t="s">
        <v>791</v>
      </c>
      <c r="D589" s="154" t="s">
        <v>251</v>
      </c>
      <c r="E589" s="298">
        <v>0.42</v>
      </c>
      <c r="F589" s="155">
        <v>7.2</v>
      </c>
      <c r="G589" s="156">
        <v>3.02</v>
      </c>
    </row>
    <row r="590" spans="1:7" ht="15" customHeight="1">
      <c r="A590" s="144"/>
      <c r="B590" s="619" t="s">
        <v>805</v>
      </c>
      <c r="C590" s="619"/>
      <c r="D590" s="619"/>
      <c r="E590" s="619"/>
      <c r="F590" s="619"/>
      <c r="G590" s="156">
        <v>0.30200000000000005</v>
      </c>
    </row>
    <row r="591" spans="1:7" ht="15" customHeight="1">
      <c r="A591" s="144"/>
      <c r="B591" s="619" t="s">
        <v>792</v>
      </c>
      <c r="C591" s="619"/>
      <c r="D591" s="619"/>
      <c r="E591" s="619"/>
      <c r="F591" s="619"/>
      <c r="G591" s="162">
        <v>5.67</v>
      </c>
    </row>
    <row r="592" spans="1:7" ht="15">
      <c r="A592" s="144"/>
      <c r="B592" s="620" t="s">
        <v>90</v>
      </c>
      <c r="C592" s="620"/>
      <c r="D592" s="620"/>
      <c r="E592" s="620"/>
      <c r="F592" s="620"/>
      <c r="G592" s="620"/>
    </row>
    <row r="593" spans="1:7" ht="16.5">
      <c r="A593" s="144"/>
      <c r="B593" s="299">
        <v>1614</v>
      </c>
      <c r="C593" s="153" t="s">
        <v>819</v>
      </c>
      <c r="D593" s="154" t="s">
        <v>808</v>
      </c>
      <c r="E593" s="298">
        <v>1</v>
      </c>
      <c r="F593" s="155">
        <v>256.36</v>
      </c>
      <c r="G593" s="156">
        <v>256.36</v>
      </c>
    </row>
    <row r="594" spans="1:7" ht="15">
      <c r="A594" s="144"/>
      <c r="B594" s="299"/>
      <c r="C594" s="153"/>
      <c r="D594" s="154"/>
      <c r="E594" s="298"/>
      <c r="F594" s="155"/>
      <c r="G594" s="156"/>
    </row>
    <row r="595" spans="1:7" ht="15">
      <c r="A595" s="144"/>
      <c r="B595" s="299"/>
      <c r="C595" s="153"/>
      <c r="D595" s="154"/>
      <c r="E595" s="298"/>
      <c r="F595" s="155"/>
      <c r="G595" s="156"/>
    </row>
    <row r="596" spans="1:7" ht="15">
      <c r="A596" s="144"/>
      <c r="B596" s="299"/>
      <c r="C596" s="153"/>
      <c r="D596" s="154"/>
      <c r="E596" s="298"/>
      <c r="F596" s="155"/>
      <c r="G596" s="156"/>
    </row>
    <row r="597" spans="1:7" ht="15">
      <c r="A597" s="144"/>
      <c r="B597" s="299"/>
      <c r="C597" s="153"/>
      <c r="D597" s="154"/>
      <c r="E597" s="298"/>
      <c r="F597" s="155"/>
      <c r="G597" s="156"/>
    </row>
    <row r="598" spans="1:7" ht="15">
      <c r="A598" s="144"/>
      <c r="B598" s="300"/>
      <c r="C598" s="301"/>
      <c r="D598" s="154"/>
      <c r="E598" s="298"/>
      <c r="F598" s="302"/>
      <c r="G598" s="156"/>
    </row>
    <row r="599" spans="1:7" ht="15" customHeight="1">
      <c r="A599" s="144"/>
      <c r="B599" s="619" t="s">
        <v>793</v>
      </c>
      <c r="C599" s="619"/>
      <c r="D599" s="619"/>
      <c r="E599" s="619"/>
      <c r="F599" s="619"/>
      <c r="G599" s="162">
        <v>256.36</v>
      </c>
    </row>
    <row r="600" spans="1:7" ht="15" customHeight="1">
      <c r="A600" s="144"/>
      <c r="B600" s="620" t="s">
        <v>794</v>
      </c>
      <c r="C600" s="620"/>
      <c r="D600" s="620"/>
      <c r="E600" s="620"/>
      <c r="F600" s="620"/>
      <c r="G600" s="620"/>
    </row>
    <row r="601" spans="1:7" ht="24.75">
      <c r="A601" s="144"/>
      <c r="B601" s="300" t="s">
        <v>1175</v>
      </c>
      <c r="C601" s="153" t="s">
        <v>239</v>
      </c>
      <c r="D601" s="154" t="s">
        <v>240</v>
      </c>
      <c r="E601" s="298">
        <v>0.42</v>
      </c>
      <c r="F601" s="155">
        <v>100.06</v>
      </c>
      <c r="G601" s="156">
        <v>42.03</v>
      </c>
    </row>
    <row r="602" spans="1:7" ht="15" customHeight="1">
      <c r="A602" s="144"/>
      <c r="B602" s="619" t="s">
        <v>797</v>
      </c>
      <c r="C602" s="619"/>
      <c r="D602" s="619"/>
      <c r="E602" s="619"/>
      <c r="F602" s="619"/>
      <c r="G602" s="162">
        <v>42.03</v>
      </c>
    </row>
    <row r="603" spans="1:7" ht="15">
      <c r="A603" s="144"/>
      <c r="B603" s="620" t="s">
        <v>798</v>
      </c>
      <c r="C603" s="620"/>
      <c r="D603" s="620"/>
      <c r="E603" s="620"/>
      <c r="F603" s="620"/>
      <c r="G603" s="620"/>
    </row>
    <row r="604" spans="1:7" ht="15">
      <c r="A604" s="144"/>
      <c r="B604" s="300"/>
      <c r="C604" s="153"/>
      <c r="D604" s="154"/>
      <c r="E604" s="298"/>
      <c r="F604" s="298"/>
      <c r="G604" s="156"/>
    </row>
    <row r="605" spans="1:7" ht="15">
      <c r="A605" s="144"/>
      <c r="B605" s="300"/>
      <c r="C605" s="301"/>
      <c r="D605" s="154"/>
      <c r="E605" s="298"/>
      <c r="F605" s="302"/>
      <c r="G605" s="156"/>
    </row>
    <row r="606" spans="1:7" ht="15">
      <c r="A606" s="144"/>
      <c r="B606" s="303"/>
      <c r="C606" s="304"/>
      <c r="D606" s="305"/>
      <c r="E606" s="306"/>
      <c r="F606" s="305"/>
      <c r="G606" s="306"/>
    </row>
    <row r="607" spans="1:7" ht="15" customHeight="1">
      <c r="A607" s="144"/>
      <c r="B607" s="621" t="s">
        <v>799</v>
      </c>
      <c r="C607" s="621"/>
      <c r="D607" s="621"/>
      <c r="E607" s="621"/>
      <c r="F607" s="621"/>
      <c r="G607" s="307">
        <v>0</v>
      </c>
    </row>
    <row r="608" spans="1:7" ht="15">
      <c r="A608" s="144"/>
      <c r="B608" s="330"/>
      <c r="C608" s="330"/>
      <c r="D608" s="330"/>
      <c r="E608" s="330"/>
      <c r="F608" s="330"/>
      <c r="G608" s="330"/>
    </row>
    <row r="609" spans="1:7" ht="16.5">
      <c r="A609" s="144"/>
      <c r="B609" s="330"/>
      <c r="C609" s="330"/>
      <c r="D609" s="330"/>
      <c r="E609" s="330"/>
      <c r="F609" s="329" t="s">
        <v>256</v>
      </c>
      <c r="G609" s="162">
        <f>G602+G599+G591</f>
        <v>304.06</v>
      </c>
    </row>
    <row r="610" spans="1:7" ht="24.75">
      <c r="A610" s="144"/>
      <c r="B610" s="330"/>
      <c r="C610" s="330"/>
      <c r="D610" s="330"/>
      <c r="E610" s="330"/>
      <c r="F610" s="329" t="s">
        <v>800</v>
      </c>
      <c r="G610" s="162">
        <f>'3 - Encargos Soc Anexo C'!$C$55%*'6- Comp Preç Unit'!G591</f>
        <v>6.634467000000001</v>
      </c>
    </row>
    <row r="611" spans="1:7" ht="15">
      <c r="A611" s="144"/>
      <c r="B611" s="622"/>
      <c r="C611" s="622"/>
      <c r="D611" s="163"/>
      <c r="E611" s="163"/>
      <c r="F611" s="329" t="s">
        <v>258</v>
      </c>
      <c r="G611" s="418">
        <f>'4 - BDI - Anexo D'!$I$26*(G609+G610)</f>
        <v>89.17577975289723</v>
      </c>
    </row>
    <row r="612" spans="1:7" ht="16.5">
      <c r="A612" s="144"/>
      <c r="B612" s="622"/>
      <c r="C612" s="622"/>
      <c r="D612" s="163"/>
      <c r="E612" s="163"/>
      <c r="F612" s="308" t="s">
        <v>802</v>
      </c>
      <c r="G612" s="309">
        <f>SUM(G609:G611)</f>
        <v>399.8702467528973</v>
      </c>
    </row>
    <row r="613" spans="1:7" ht="16.5">
      <c r="A613" s="171"/>
      <c r="B613" s="171"/>
      <c r="C613" s="171"/>
      <c r="D613" s="171"/>
      <c r="E613" s="171"/>
      <c r="F613" s="308" t="s">
        <v>803</v>
      </c>
      <c r="G613" s="309">
        <f>SUM(G609:G610)</f>
        <v>310.69446700000003</v>
      </c>
    </row>
    <row r="614" spans="1:7" ht="15">
      <c r="A614" s="171"/>
      <c r="B614" s="171"/>
      <c r="C614" s="171"/>
      <c r="D614" s="171"/>
      <c r="E614" s="171"/>
      <c r="F614" s="310"/>
      <c r="G614" s="311"/>
    </row>
    <row r="615" spans="1:9" ht="15">
      <c r="A615" s="172" t="str">
        <f>'Orçamento Básico - Anexo A'!A33</f>
        <v>B.6.d</v>
      </c>
      <c r="B615" s="167"/>
      <c r="C615" s="426" t="str">
        <f>'Orçamento Básico - Anexo A'!B33</f>
        <v>Contator termomagnático tripolar, AC 3, de 33 até 45A</v>
      </c>
      <c r="D615" s="167" t="s">
        <v>83</v>
      </c>
      <c r="E615" s="167"/>
      <c r="F615" s="167"/>
      <c r="G615" s="173">
        <v>512.8299999999999</v>
      </c>
      <c r="I615" s="422"/>
    </row>
    <row r="616" spans="1:7" ht="15">
      <c r="A616" s="144"/>
      <c r="B616" s="145" t="s">
        <v>241</v>
      </c>
      <c r="C616" s="169" t="s">
        <v>294</v>
      </c>
      <c r="D616" s="145"/>
      <c r="E616" s="145"/>
      <c r="F616" s="145"/>
      <c r="G616" s="145"/>
    </row>
    <row r="617" spans="1:7" ht="15">
      <c r="A617" s="144"/>
      <c r="B617" s="145" t="s">
        <v>242</v>
      </c>
      <c r="C617" s="147" t="s">
        <v>83</v>
      </c>
      <c r="D617" s="145"/>
      <c r="E617" s="145"/>
      <c r="F617" s="145"/>
      <c r="G617" s="145"/>
    </row>
    <row r="618" spans="1:7" ht="15">
      <c r="A618" s="144"/>
      <c r="B618" s="145" t="s">
        <v>93</v>
      </c>
      <c r="C618" s="170" t="str">
        <f>A615</f>
        <v>B.6.d</v>
      </c>
      <c r="D618" s="145"/>
      <c r="E618" s="145"/>
      <c r="F618" s="145"/>
      <c r="G618" s="145"/>
    </row>
    <row r="619" spans="1:7" ht="15">
      <c r="A619" s="144"/>
      <c r="B619" s="145" t="s">
        <v>1350</v>
      </c>
      <c r="C619" s="145" t="s">
        <v>1349</v>
      </c>
      <c r="D619" s="145"/>
      <c r="E619" s="145"/>
      <c r="F619" s="145"/>
      <c r="G619" s="145"/>
    </row>
    <row r="620" spans="1:7" ht="15">
      <c r="A620" s="144"/>
      <c r="B620" s="145" t="s">
        <v>243</v>
      </c>
      <c r="C620" s="149" t="s">
        <v>816</v>
      </c>
      <c r="D620" s="145"/>
      <c r="E620" s="145"/>
      <c r="F620" s="145"/>
      <c r="G620" s="145"/>
    </row>
    <row r="621" spans="1:7" ht="15">
      <c r="A621" s="144"/>
      <c r="B621" s="145" t="s">
        <v>245</v>
      </c>
      <c r="C621" s="150" t="s">
        <v>1334</v>
      </c>
      <c r="D621" s="145"/>
      <c r="E621" s="145"/>
      <c r="F621" s="145"/>
      <c r="G621" s="145"/>
    </row>
    <row r="622" spans="1:7" ht="15">
      <c r="A622" s="144"/>
      <c r="B622" s="145"/>
      <c r="C622" s="145"/>
      <c r="D622" s="145"/>
      <c r="E622" s="145"/>
      <c r="F622" s="145"/>
      <c r="G622" s="145"/>
    </row>
    <row r="623" spans="1:7" ht="15">
      <c r="A623" s="144"/>
      <c r="B623" s="151" t="s">
        <v>246</v>
      </c>
      <c r="C623" s="151" t="s">
        <v>69</v>
      </c>
      <c r="D623" s="151" t="s">
        <v>91</v>
      </c>
      <c r="E623" s="151" t="s">
        <v>247</v>
      </c>
      <c r="F623" s="151" t="s">
        <v>248</v>
      </c>
      <c r="G623" s="151" t="s">
        <v>249</v>
      </c>
    </row>
    <row r="624" spans="1:7" ht="15" customHeight="1">
      <c r="A624" s="144"/>
      <c r="B624" s="623" t="s">
        <v>789</v>
      </c>
      <c r="C624" s="623"/>
      <c r="D624" s="623"/>
      <c r="E624" s="623"/>
      <c r="F624" s="623"/>
      <c r="G624" s="623"/>
    </row>
    <row r="625" spans="1:7" ht="15">
      <c r="A625" s="144"/>
      <c r="B625" s="297" t="s">
        <v>585</v>
      </c>
      <c r="C625" s="153" t="s">
        <v>790</v>
      </c>
      <c r="D625" s="154" t="s">
        <v>251</v>
      </c>
      <c r="E625" s="298">
        <v>0.42</v>
      </c>
      <c r="F625" s="155">
        <v>5.6</v>
      </c>
      <c r="G625" s="156">
        <v>2.35</v>
      </c>
    </row>
    <row r="626" spans="1:7" ht="15">
      <c r="A626" s="144"/>
      <c r="B626" s="297" t="s">
        <v>582</v>
      </c>
      <c r="C626" s="153" t="s">
        <v>791</v>
      </c>
      <c r="D626" s="154" t="s">
        <v>251</v>
      </c>
      <c r="E626" s="298">
        <v>0.42</v>
      </c>
      <c r="F626" s="155">
        <v>7.2</v>
      </c>
      <c r="G626" s="156">
        <v>3.02</v>
      </c>
    </row>
    <row r="627" spans="1:7" ht="15" customHeight="1">
      <c r="A627" s="144"/>
      <c r="B627" s="619" t="s">
        <v>805</v>
      </c>
      <c r="C627" s="619"/>
      <c r="D627" s="619"/>
      <c r="E627" s="619"/>
      <c r="F627" s="619"/>
      <c r="G627" s="156">
        <v>0.30200000000000005</v>
      </c>
    </row>
    <row r="628" spans="1:7" ht="15" customHeight="1">
      <c r="A628" s="144"/>
      <c r="B628" s="619" t="s">
        <v>792</v>
      </c>
      <c r="C628" s="619"/>
      <c r="D628" s="619"/>
      <c r="E628" s="619"/>
      <c r="F628" s="619"/>
      <c r="G628" s="162">
        <v>5.67</v>
      </c>
    </row>
    <row r="629" spans="1:7" ht="15">
      <c r="A629" s="144"/>
      <c r="B629" s="620" t="s">
        <v>90</v>
      </c>
      <c r="C629" s="620"/>
      <c r="D629" s="620"/>
      <c r="E629" s="620"/>
      <c r="F629" s="620"/>
      <c r="G629" s="620"/>
    </row>
    <row r="630" spans="1:7" ht="16.5">
      <c r="A630" s="144"/>
      <c r="B630" s="299">
        <v>1621</v>
      </c>
      <c r="C630" s="153" t="s">
        <v>820</v>
      </c>
      <c r="D630" s="154" t="s">
        <v>808</v>
      </c>
      <c r="E630" s="298">
        <v>1</v>
      </c>
      <c r="F630" s="155">
        <v>458.5</v>
      </c>
      <c r="G630" s="156">
        <v>458.5</v>
      </c>
    </row>
    <row r="631" spans="1:7" ht="15">
      <c r="A631" s="144"/>
      <c r="B631" s="299"/>
      <c r="C631" s="153"/>
      <c r="D631" s="154"/>
      <c r="E631" s="298"/>
      <c r="F631" s="155"/>
      <c r="G631" s="156"/>
    </row>
    <row r="632" spans="1:7" ht="15">
      <c r="A632" s="144"/>
      <c r="B632" s="299"/>
      <c r="C632" s="153"/>
      <c r="D632" s="154"/>
      <c r="E632" s="298"/>
      <c r="F632" s="155"/>
      <c r="G632" s="156"/>
    </row>
    <row r="633" spans="1:7" ht="15">
      <c r="A633" s="144"/>
      <c r="B633" s="299"/>
      <c r="C633" s="153"/>
      <c r="D633" s="154"/>
      <c r="E633" s="298"/>
      <c r="F633" s="155"/>
      <c r="G633" s="156"/>
    </row>
    <row r="634" spans="1:7" ht="15">
      <c r="A634" s="144"/>
      <c r="B634" s="299"/>
      <c r="C634" s="153"/>
      <c r="D634" s="154"/>
      <c r="E634" s="298"/>
      <c r="F634" s="155"/>
      <c r="G634" s="156"/>
    </row>
    <row r="635" spans="1:7" ht="15">
      <c r="A635" s="144"/>
      <c r="B635" s="300"/>
      <c r="C635" s="301"/>
      <c r="D635" s="154"/>
      <c r="E635" s="298"/>
      <c r="F635" s="302"/>
      <c r="G635" s="156"/>
    </row>
    <row r="636" spans="1:7" ht="15" customHeight="1">
      <c r="A636" s="144"/>
      <c r="B636" s="619" t="s">
        <v>793</v>
      </c>
      <c r="C636" s="619"/>
      <c r="D636" s="619"/>
      <c r="E636" s="619"/>
      <c r="F636" s="619"/>
      <c r="G636" s="162">
        <v>458.5</v>
      </c>
    </row>
    <row r="637" spans="1:7" ht="15" customHeight="1">
      <c r="A637" s="144"/>
      <c r="B637" s="620" t="s">
        <v>794</v>
      </c>
      <c r="C637" s="620"/>
      <c r="D637" s="620"/>
      <c r="E637" s="620"/>
      <c r="F637" s="620"/>
      <c r="G637" s="620"/>
    </row>
    <row r="638" spans="1:7" ht="24.75">
      <c r="A638" s="144"/>
      <c r="B638" s="300" t="s">
        <v>1175</v>
      </c>
      <c r="C638" s="153" t="s">
        <v>239</v>
      </c>
      <c r="D638" s="154" t="s">
        <v>240</v>
      </c>
      <c r="E638" s="298">
        <v>0.42</v>
      </c>
      <c r="F638" s="155">
        <v>100.06</v>
      </c>
      <c r="G638" s="156">
        <v>42.03</v>
      </c>
    </row>
    <row r="639" spans="1:7" ht="15" customHeight="1">
      <c r="A639" s="144"/>
      <c r="B639" s="619" t="s">
        <v>797</v>
      </c>
      <c r="C639" s="619"/>
      <c r="D639" s="619"/>
      <c r="E639" s="619"/>
      <c r="F639" s="619"/>
      <c r="G639" s="162">
        <v>42.03</v>
      </c>
    </row>
    <row r="640" spans="1:7" ht="15">
      <c r="A640" s="144"/>
      <c r="B640" s="620" t="s">
        <v>798</v>
      </c>
      <c r="C640" s="620"/>
      <c r="D640" s="620"/>
      <c r="E640" s="620"/>
      <c r="F640" s="620"/>
      <c r="G640" s="620"/>
    </row>
    <row r="641" spans="1:7" ht="15">
      <c r="A641" s="144"/>
      <c r="B641" s="300"/>
      <c r="C641" s="153"/>
      <c r="D641" s="154"/>
      <c r="E641" s="298"/>
      <c r="F641" s="298"/>
      <c r="G641" s="156"/>
    </row>
    <row r="642" spans="1:7" ht="15">
      <c r="A642" s="144"/>
      <c r="B642" s="300"/>
      <c r="C642" s="301"/>
      <c r="D642" s="154"/>
      <c r="E642" s="298"/>
      <c r="F642" s="302"/>
      <c r="G642" s="156"/>
    </row>
    <row r="643" spans="1:7" ht="15">
      <c r="A643" s="144"/>
      <c r="B643" s="303"/>
      <c r="C643" s="304"/>
      <c r="D643" s="305"/>
      <c r="E643" s="306"/>
      <c r="F643" s="305"/>
      <c r="G643" s="306"/>
    </row>
    <row r="644" spans="1:7" ht="15" customHeight="1">
      <c r="A644" s="144"/>
      <c r="B644" s="621" t="s">
        <v>799</v>
      </c>
      <c r="C644" s="621"/>
      <c r="D644" s="621"/>
      <c r="E644" s="621"/>
      <c r="F644" s="621"/>
      <c r="G644" s="307">
        <v>0</v>
      </c>
    </row>
    <row r="645" spans="1:7" ht="15">
      <c r="A645" s="144"/>
      <c r="B645" s="330"/>
      <c r="C645" s="330"/>
      <c r="D645" s="330"/>
      <c r="E645" s="330"/>
      <c r="F645" s="330"/>
      <c r="G645" s="330"/>
    </row>
    <row r="646" spans="1:7" ht="16.5">
      <c r="A646" s="144"/>
      <c r="B646" s="330"/>
      <c r="C646" s="330"/>
      <c r="D646" s="330"/>
      <c r="E646" s="330"/>
      <c r="F646" s="329" t="s">
        <v>256</v>
      </c>
      <c r="G646" s="162">
        <f>G639+G636+G628</f>
        <v>506.2</v>
      </c>
    </row>
    <row r="647" spans="1:7" ht="24.75">
      <c r="A647" s="144"/>
      <c r="B647" s="330"/>
      <c r="C647" s="330"/>
      <c r="D647" s="330"/>
      <c r="E647" s="330"/>
      <c r="F647" s="329" t="s">
        <v>800</v>
      </c>
      <c r="G647" s="162">
        <f>'3 - Encargos Soc Anexo C'!$C$55%*'6- Comp Preç Unit'!G628</f>
        <v>6.634467000000001</v>
      </c>
    </row>
    <row r="648" spans="1:7" ht="15">
      <c r="A648" s="144"/>
      <c r="B648" s="622"/>
      <c r="C648" s="622"/>
      <c r="D648" s="163"/>
      <c r="E648" s="163"/>
      <c r="F648" s="329" t="s">
        <v>258</v>
      </c>
      <c r="G648" s="418">
        <f>'4 - BDI - Anexo D'!$I$26*(G646+G647)</f>
        <v>147.194167699441</v>
      </c>
    </row>
    <row r="649" spans="1:7" ht="16.5">
      <c r="A649" s="144"/>
      <c r="B649" s="622"/>
      <c r="C649" s="622"/>
      <c r="D649" s="163"/>
      <c r="E649" s="163"/>
      <c r="F649" s="308" t="s">
        <v>802</v>
      </c>
      <c r="G649" s="309">
        <f>SUM(G646:G648)</f>
        <v>660.028634699441</v>
      </c>
    </row>
    <row r="650" spans="1:7" ht="16.5">
      <c r="A650" s="171"/>
      <c r="B650" s="171"/>
      <c r="C650" s="171"/>
      <c r="D650" s="171"/>
      <c r="E650" s="171"/>
      <c r="F650" s="308" t="s">
        <v>803</v>
      </c>
      <c r="G650" s="309">
        <f>SUM(G646:G647)</f>
        <v>512.834467</v>
      </c>
    </row>
    <row r="651" spans="1:7" ht="15">
      <c r="A651" s="171"/>
      <c r="B651" s="171"/>
      <c r="C651" s="171"/>
      <c r="D651" s="171"/>
      <c r="E651" s="171"/>
      <c r="F651" s="310"/>
      <c r="G651" s="311"/>
    </row>
    <row r="652" spans="1:9" ht="15">
      <c r="A652" s="172" t="str">
        <f>'Orçamento Básico - Anexo A'!A34</f>
        <v>B.6.e</v>
      </c>
      <c r="B652" s="167"/>
      <c r="C652" s="426" t="str">
        <f>'Orçamento Básico - Anexo A'!B34</f>
        <v>Contator termomagnático tripolar, AC 3, de 46 até 75A</v>
      </c>
      <c r="D652" s="167" t="s">
        <v>83</v>
      </c>
      <c r="E652" s="167"/>
      <c r="F652" s="167"/>
      <c r="G652" s="173">
        <v>915.3100000000001</v>
      </c>
      <c r="I652" s="422"/>
    </row>
    <row r="653" spans="1:7" ht="15">
      <c r="A653" s="144"/>
      <c r="B653" s="145" t="s">
        <v>241</v>
      </c>
      <c r="C653" s="169" t="s">
        <v>295</v>
      </c>
      <c r="D653" s="145"/>
      <c r="E653" s="145"/>
      <c r="F653" s="145"/>
      <c r="G653" s="145"/>
    </row>
    <row r="654" spans="1:7" ht="15">
      <c r="A654" s="144"/>
      <c r="B654" s="145" t="s">
        <v>242</v>
      </c>
      <c r="C654" s="147" t="s">
        <v>83</v>
      </c>
      <c r="D654" s="145"/>
      <c r="E654" s="145"/>
      <c r="F654" s="145"/>
      <c r="G654" s="145"/>
    </row>
    <row r="655" spans="1:7" ht="15">
      <c r="A655" s="144"/>
      <c r="B655" s="145" t="s">
        <v>93</v>
      </c>
      <c r="C655" s="170" t="str">
        <f>A652</f>
        <v>B.6.e</v>
      </c>
      <c r="D655" s="145"/>
      <c r="E655" s="145"/>
      <c r="F655" s="145"/>
      <c r="G655" s="145"/>
    </row>
    <row r="656" spans="1:7" ht="15">
      <c r="A656" s="144"/>
      <c r="B656" s="145" t="s">
        <v>1350</v>
      </c>
      <c r="C656" s="145" t="s">
        <v>1349</v>
      </c>
      <c r="D656" s="145"/>
      <c r="E656" s="145"/>
      <c r="F656" s="145"/>
      <c r="G656" s="145"/>
    </row>
    <row r="657" spans="1:7" ht="15">
      <c r="A657" s="144"/>
      <c r="B657" s="145" t="s">
        <v>243</v>
      </c>
      <c r="C657" s="149" t="s">
        <v>816</v>
      </c>
      <c r="D657" s="145"/>
      <c r="E657" s="145"/>
      <c r="F657" s="145"/>
      <c r="G657" s="145"/>
    </row>
    <row r="658" spans="1:7" ht="15">
      <c r="A658" s="144"/>
      <c r="B658" s="145" t="s">
        <v>245</v>
      </c>
      <c r="C658" s="150" t="s">
        <v>1334</v>
      </c>
      <c r="D658" s="145"/>
      <c r="E658" s="145"/>
      <c r="F658" s="145"/>
      <c r="G658" s="145"/>
    </row>
    <row r="659" spans="1:7" ht="15">
      <c r="A659" s="144"/>
      <c r="B659" s="145"/>
      <c r="C659" s="145"/>
      <c r="D659" s="145"/>
      <c r="E659" s="145"/>
      <c r="F659" s="145"/>
      <c r="G659" s="145"/>
    </row>
    <row r="660" spans="1:7" ht="15">
      <c r="A660" s="144"/>
      <c r="B660" s="151" t="s">
        <v>246</v>
      </c>
      <c r="C660" s="151" t="s">
        <v>69</v>
      </c>
      <c r="D660" s="151" t="s">
        <v>91</v>
      </c>
      <c r="E660" s="151" t="s">
        <v>247</v>
      </c>
      <c r="F660" s="151" t="s">
        <v>248</v>
      </c>
      <c r="G660" s="151" t="s">
        <v>249</v>
      </c>
    </row>
    <row r="661" spans="1:7" ht="15" customHeight="1">
      <c r="A661" s="144"/>
      <c r="B661" s="623" t="s">
        <v>789</v>
      </c>
      <c r="C661" s="623"/>
      <c r="D661" s="623"/>
      <c r="E661" s="623"/>
      <c r="F661" s="623"/>
      <c r="G661" s="623"/>
    </row>
    <row r="662" spans="1:7" ht="15">
      <c r="A662" s="144"/>
      <c r="B662" s="297" t="s">
        <v>585</v>
      </c>
      <c r="C662" s="153" t="s">
        <v>790</v>
      </c>
      <c r="D662" s="154" t="s">
        <v>251</v>
      </c>
      <c r="E662" s="298">
        <v>0.42</v>
      </c>
      <c r="F662" s="155">
        <v>5.6</v>
      </c>
      <c r="G662" s="156">
        <v>2.35</v>
      </c>
    </row>
    <row r="663" spans="1:7" ht="15">
      <c r="A663" s="144"/>
      <c r="B663" s="297" t="s">
        <v>582</v>
      </c>
      <c r="C663" s="153" t="s">
        <v>791</v>
      </c>
      <c r="D663" s="154" t="s">
        <v>251</v>
      </c>
      <c r="E663" s="298">
        <v>0.42</v>
      </c>
      <c r="F663" s="155">
        <v>7.2</v>
      </c>
      <c r="G663" s="156">
        <v>3.02</v>
      </c>
    </row>
    <row r="664" spans="1:7" ht="15" customHeight="1">
      <c r="A664" s="144"/>
      <c r="B664" s="619" t="s">
        <v>805</v>
      </c>
      <c r="C664" s="619"/>
      <c r="D664" s="619"/>
      <c r="E664" s="619"/>
      <c r="F664" s="619"/>
      <c r="G664" s="156">
        <v>0.30200000000000005</v>
      </c>
    </row>
    <row r="665" spans="1:7" ht="15" customHeight="1">
      <c r="A665" s="144"/>
      <c r="B665" s="619" t="s">
        <v>792</v>
      </c>
      <c r="C665" s="619"/>
      <c r="D665" s="619"/>
      <c r="E665" s="619"/>
      <c r="F665" s="619"/>
      <c r="G665" s="162">
        <v>5.67</v>
      </c>
    </row>
    <row r="666" spans="1:7" ht="15">
      <c r="A666" s="144"/>
      <c r="B666" s="620" t="s">
        <v>90</v>
      </c>
      <c r="C666" s="620"/>
      <c r="D666" s="620"/>
      <c r="E666" s="620"/>
      <c r="F666" s="620"/>
      <c r="G666" s="620"/>
    </row>
    <row r="667" spans="1:7" ht="16.5">
      <c r="A667" s="144"/>
      <c r="B667" s="299">
        <v>1615</v>
      </c>
      <c r="C667" s="153" t="s">
        <v>821</v>
      </c>
      <c r="D667" s="154" t="s">
        <v>808</v>
      </c>
      <c r="E667" s="298">
        <v>1</v>
      </c>
      <c r="F667" s="155">
        <v>860.98</v>
      </c>
      <c r="G667" s="156">
        <v>860.98</v>
      </c>
    </row>
    <row r="668" spans="1:7" ht="15">
      <c r="A668" s="144"/>
      <c r="B668" s="299"/>
      <c r="C668" s="153"/>
      <c r="D668" s="154"/>
      <c r="E668" s="298"/>
      <c r="F668" s="155"/>
      <c r="G668" s="156"/>
    </row>
    <row r="669" spans="1:7" ht="15">
      <c r="A669" s="144"/>
      <c r="B669" s="299"/>
      <c r="C669" s="153"/>
      <c r="D669" s="154"/>
      <c r="E669" s="298"/>
      <c r="F669" s="155"/>
      <c r="G669" s="156"/>
    </row>
    <row r="670" spans="1:7" ht="15">
      <c r="A670" s="144"/>
      <c r="B670" s="299"/>
      <c r="C670" s="153"/>
      <c r="D670" s="154"/>
      <c r="E670" s="298"/>
      <c r="F670" s="155"/>
      <c r="G670" s="156"/>
    </row>
    <row r="671" spans="1:7" ht="15">
      <c r="A671" s="144"/>
      <c r="B671" s="299"/>
      <c r="C671" s="153"/>
      <c r="D671" s="154"/>
      <c r="E671" s="298"/>
      <c r="F671" s="155"/>
      <c r="G671" s="156"/>
    </row>
    <row r="672" spans="1:7" ht="15">
      <c r="A672" s="144"/>
      <c r="B672" s="300"/>
      <c r="C672" s="301"/>
      <c r="D672" s="154"/>
      <c r="E672" s="298"/>
      <c r="F672" s="302"/>
      <c r="G672" s="156"/>
    </row>
    <row r="673" spans="1:7" ht="15" customHeight="1">
      <c r="A673" s="144"/>
      <c r="B673" s="619" t="s">
        <v>793</v>
      </c>
      <c r="C673" s="619"/>
      <c r="D673" s="619"/>
      <c r="E673" s="619"/>
      <c r="F673" s="619"/>
      <c r="G673" s="162">
        <v>860.98</v>
      </c>
    </row>
    <row r="674" spans="1:7" ht="15" customHeight="1">
      <c r="A674" s="144"/>
      <c r="B674" s="620" t="s">
        <v>794</v>
      </c>
      <c r="C674" s="620"/>
      <c r="D674" s="620"/>
      <c r="E674" s="620"/>
      <c r="F674" s="620"/>
      <c r="G674" s="620"/>
    </row>
    <row r="675" spans="1:7" ht="24.75">
      <c r="A675" s="144"/>
      <c r="B675" s="300" t="s">
        <v>1175</v>
      </c>
      <c r="C675" s="153" t="s">
        <v>239</v>
      </c>
      <c r="D675" s="154" t="s">
        <v>240</v>
      </c>
      <c r="E675" s="298">
        <v>0.42</v>
      </c>
      <c r="F675" s="155">
        <v>100.06</v>
      </c>
      <c r="G675" s="156">
        <v>42.03</v>
      </c>
    </row>
    <row r="676" spans="1:7" ht="15" customHeight="1">
      <c r="A676" s="144"/>
      <c r="B676" s="619" t="s">
        <v>797</v>
      </c>
      <c r="C676" s="619"/>
      <c r="D676" s="619"/>
      <c r="E676" s="619"/>
      <c r="F676" s="619"/>
      <c r="G676" s="162">
        <v>42.03</v>
      </c>
    </row>
    <row r="677" spans="1:7" ht="15">
      <c r="A677" s="144"/>
      <c r="B677" s="620" t="s">
        <v>798</v>
      </c>
      <c r="C677" s="620"/>
      <c r="D677" s="620"/>
      <c r="E677" s="620"/>
      <c r="F677" s="620"/>
      <c r="G677" s="620"/>
    </row>
    <row r="678" spans="1:7" ht="15">
      <c r="A678" s="144"/>
      <c r="B678" s="300"/>
      <c r="C678" s="153"/>
      <c r="D678" s="154"/>
      <c r="E678" s="298"/>
      <c r="F678" s="298"/>
      <c r="G678" s="156"/>
    </row>
    <row r="679" spans="1:7" ht="15">
      <c r="A679" s="144"/>
      <c r="B679" s="300"/>
      <c r="C679" s="301"/>
      <c r="D679" s="154"/>
      <c r="E679" s="298"/>
      <c r="F679" s="302"/>
      <c r="G679" s="156"/>
    </row>
    <row r="680" spans="1:7" ht="15">
      <c r="A680" s="144"/>
      <c r="B680" s="303"/>
      <c r="C680" s="304"/>
      <c r="D680" s="305"/>
      <c r="E680" s="306"/>
      <c r="F680" s="305"/>
      <c r="G680" s="306"/>
    </row>
    <row r="681" spans="1:7" ht="15" customHeight="1">
      <c r="A681" s="144"/>
      <c r="B681" s="621" t="s">
        <v>799</v>
      </c>
      <c r="C681" s="621"/>
      <c r="D681" s="621"/>
      <c r="E681" s="621"/>
      <c r="F681" s="621"/>
      <c r="G681" s="307">
        <v>0</v>
      </c>
    </row>
    <row r="682" spans="1:7" ht="15">
      <c r="A682" s="144"/>
      <c r="B682" s="330"/>
      <c r="C682" s="330"/>
      <c r="D682" s="330"/>
      <c r="E682" s="330"/>
      <c r="F682" s="330"/>
      <c r="G682" s="330"/>
    </row>
    <row r="683" spans="1:7" ht="16.5">
      <c r="A683" s="144"/>
      <c r="B683" s="330"/>
      <c r="C683" s="330"/>
      <c r="D683" s="330"/>
      <c r="E683" s="330"/>
      <c r="F683" s="329" t="s">
        <v>256</v>
      </c>
      <c r="G683" s="162">
        <f>G676+G673+G665</f>
        <v>908.68</v>
      </c>
    </row>
    <row r="684" spans="1:7" ht="24.75">
      <c r="A684" s="144"/>
      <c r="B684" s="330"/>
      <c r="C684" s="330"/>
      <c r="D684" s="330"/>
      <c r="E684" s="330"/>
      <c r="F684" s="329" t="s">
        <v>800</v>
      </c>
      <c r="G684" s="162">
        <f>'3 - Encargos Soc Anexo C'!$C$55%*'6- Comp Preç Unit'!G665</f>
        <v>6.634467000000001</v>
      </c>
    </row>
    <row r="685" spans="1:7" ht="15">
      <c r="A685" s="144"/>
      <c r="B685" s="622"/>
      <c r="C685" s="622"/>
      <c r="D685" s="163"/>
      <c r="E685" s="163"/>
      <c r="F685" s="329" t="s">
        <v>258</v>
      </c>
      <c r="G685" s="418">
        <f>'4 - BDI - Anexo D'!$I$26*(G683+G684)</f>
        <v>262.7143061219449</v>
      </c>
    </row>
    <row r="686" spans="1:7" ht="16.5">
      <c r="A686" s="144"/>
      <c r="B686" s="622"/>
      <c r="C686" s="622"/>
      <c r="D686" s="163"/>
      <c r="E686" s="163"/>
      <c r="F686" s="308" t="s">
        <v>802</v>
      </c>
      <c r="G686" s="309">
        <f>SUM(G683:G685)</f>
        <v>1178.0287731219448</v>
      </c>
    </row>
    <row r="687" spans="1:7" ht="16.5">
      <c r="A687" s="171"/>
      <c r="B687" s="171"/>
      <c r="C687" s="171"/>
      <c r="D687" s="171"/>
      <c r="E687" s="171"/>
      <c r="F687" s="308" t="s">
        <v>803</v>
      </c>
      <c r="G687" s="309">
        <f>SUM(G683:G684)</f>
        <v>915.3144669999999</v>
      </c>
    </row>
    <row r="688" spans="1:7" ht="15">
      <c r="A688" s="171"/>
      <c r="B688" s="171"/>
      <c r="C688" s="171"/>
      <c r="D688" s="171"/>
      <c r="E688" s="171"/>
      <c r="F688" s="171"/>
      <c r="G688" s="171"/>
    </row>
    <row r="689" spans="1:9" ht="15">
      <c r="A689" s="172" t="str">
        <f>'Orçamento Básico - Anexo A'!A36</f>
        <v>B.7.a</v>
      </c>
      <c r="B689" s="167"/>
      <c r="C689" s="426" t="str">
        <f>'Orçamento Básico - Anexo A'!B36</f>
        <v>De 2,5mm2</v>
      </c>
      <c r="D689" s="167" t="s">
        <v>274</v>
      </c>
      <c r="E689" s="167"/>
      <c r="F689" s="167"/>
      <c r="G689" s="173">
        <v>2.88</v>
      </c>
      <c r="I689" s="422"/>
    </row>
    <row r="690" spans="1:7" ht="15">
      <c r="A690" s="144"/>
      <c r="B690" s="145" t="s">
        <v>241</v>
      </c>
      <c r="C690" s="169" t="s">
        <v>297</v>
      </c>
      <c r="D690" s="145"/>
      <c r="E690" s="145"/>
      <c r="F690" s="145"/>
      <c r="G690" s="145"/>
    </row>
    <row r="691" spans="1:7" ht="15">
      <c r="A691" s="144"/>
      <c r="B691" s="145" t="s">
        <v>242</v>
      </c>
      <c r="C691" s="147" t="s">
        <v>274</v>
      </c>
      <c r="D691" s="145"/>
      <c r="E691" s="145"/>
      <c r="F691" s="145"/>
      <c r="G691" s="145"/>
    </row>
    <row r="692" spans="1:7" ht="15">
      <c r="A692" s="144"/>
      <c r="B692" s="145" t="s">
        <v>93</v>
      </c>
      <c r="C692" s="170" t="str">
        <f>A689</f>
        <v>B.7.a</v>
      </c>
      <c r="D692" s="145"/>
      <c r="E692" s="145"/>
      <c r="F692" s="145"/>
      <c r="G692" s="145"/>
    </row>
    <row r="693" spans="1:7" ht="15">
      <c r="A693" s="144"/>
      <c r="B693" s="145" t="s">
        <v>1350</v>
      </c>
      <c r="C693" s="145" t="s">
        <v>1349</v>
      </c>
      <c r="D693" s="145"/>
      <c r="E693" s="145"/>
      <c r="F693" s="145"/>
      <c r="G693" s="145"/>
    </row>
    <row r="694" spans="1:7" ht="15">
      <c r="A694" s="144"/>
      <c r="B694" s="145" t="s">
        <v>243</v>
      </c>
      <c r="C694" s="149" t="s">
        <v>822</v>
      </c>
      <c r="D694" s="145"/>
      <c r="E694" s="145"/>
      <c r="F694" s="145"/>
      <c r="G694" s="145"/>
    </row>
    <row r="695" spans="1:7" ht="15">
      <c r="A695" s="144"/>
      <c r="B695" s="145" t="s">
        <v>245</v>
      </c>
      <c r="C695" s="150" t="s">
        <v>1332</v>
      </c>
      <c r="D695" s="145"/>
      <c r="E695" s="145"/>
      <c r="F695" s="145"/>
      <c r="G695" s="145"/>
    </row>
    <row r="696" spans="1:7" ht="15">
      <c r="A696" s="144"/>
      <c r="B696" s="145"/>
      <c r="C696" s="145"/>
      <c r="D696" s="145"/>
      <c r="E696" s="145"/>
      <c r="F696" s="145"/>
      <c r="G696" s="145"/>
    </row>
    <row r="697" spans="1:7" ht="15">
      <c r="A697" s="144"/>
      <c r="B697" s="151" t="s">
        <v>246</v>
      </c>
      <c r="C697" s="151" t="s">
        <v>69</v>
      </c>
      <c r="D697" s="151" t="s">
        <v>91</v>
      </c>
      <c r="E697" s="151" t="s">
        <v>247</v>
      </c>
      <c r="F697" s="151" t="s">
        <v>248</v>
      </c>
      <c r="G697" s="151" t="s">
        <v>249</v>
      </c>
    </row>
    <row r="698" spans="1:7" ht="15">
      <c r="A698" s="144"/>
      <c r="B698" s="623" t="s">
        <v>789</v>
      </c>
      <c r="C698" s="623"/>
      <c r="D698" s="623"/>
      <c r="E698" s="623"/>
      <c r="F698" s="623"/>
      <c r="G698" s="623"/>
    </row>
    <row r="699" spans="1:7" ht="15">
      <c r="A699" s="144"/>
      <c r="B699" s="297" t="s">
        <v>585</v>
      </c>
      <c r="C699" s="153" t="s">
        <v>790</v>
      </c>
      <c r="D699" s="154" t="s">
        <v>251</v>
      </c>
      <c r="E699" s="298">
        <v>0.01</v>
      </c>
      <c r="F699" s="155">
        <v>5.6</v>
      </c>
      <c r="G699" s="156">
        <v>0.06</v>
      </c>
    </row>
    <row r="700" spans="1:7" ht="15">
      <c r="A700" s="144"/>
      <c r="B700" s="297" t="s">
        <v>582</v>
      </c>
      <c r="C700" s="153" t="s">
        <v>791</v>
      </c>
      <c r="D700" s="154" t="s">
        <v>251</v>
      </c>
      <c r="E700" s="298">
        <v>0.01</v>
      </c>
      <c r="F700" s="155">
        <v>7.2</v>
      </c>
      <c r="G700" s="156">
        <v>0.07</v>
      </c>
    </row>
    <row r="701" spans="1:7" ht="15" customHeight="1">
      <c r="A701" s="144"/>
      <c r="B701" s="619" t="s">
        <v>805</v>
      </c>
      <c r="C701" s="619"/>
      <c r="D701" s="619"/>
      <c r="E701" s="619"/>
      <c r="F701" s="619"/>
      <c r="G701" s="156">
        <v>0.007000000000000001</v>
      </c>
    </row>
    <row r="702" spans="1:7" ht="15">
      <c r="A702" s="144"/>
      <c r="B702" s="619" t="s">
        <v>792</v>
      </c>
      <c r="C702" s="619"/>
      <c r="D702" s="619"/>
      <c r="E702" s="619"/>
      <c r="F702" s="619"/>
      <c r="G702" s="162">
        <v>0.14</v>
      </c>
    </row>
    <row r="703" spans="1:7" ht="15">
      <c r="A703" s="144"/>
      <c r="B703" s="620" t="s">
        <v>90</v>
      </c>
      <c r="C703" s="620"/>
      <c r="D703" s="620"/>
      <c r="E703" s="620"/>
      <c r="F703" s="620"/>
      <c r="G703" s="620"/>
    </row>
    <row r="704" spans="1:7" ht="15">
      <c r="A704" s="144"/>
      <c r="B704" s="299" t="s">
        <v>823</v>
      </c>
      <c r="C704" s="153" t="s">
        <v>824</v>
      </c>
      <c r="D704" s="154" t="s">
        <v>825</v>
      </c>
      <c r="E704" s="298">
        <v>1.02</v>
      </c>
      <c r="F704" s="155">
        <v>1.55</v>
      </c>
      <c r="G704" s="156">
        <v>1.58</v>
      </c>
    </row>
    <row r="705" spans="1:7" ht="15">
      <c r="A705" s="144"/>
      <c r="B705" s="299"/>
      <c r="C705" s="153"/>
      <c r="D705" s="154"/>
      <c r="E705" s="298"/>
      <c r="F705" s="155"/>
      <c r="G705" s="156"/>
    </row>
    <row r="706" spans="1:7" ht="15">
      <c r="A706" s="144"/>
      <c r="B706" s="299"/>
      <c r="C706" s="153"/>
      <c r="D706" s="154"/>
      <c r="E706" s="298"/>
      <c r="F706" s="155"/>
      <c r="G706" s="156"/>
    </row>
    <row r="707" spans="1:7" ht="15">
      <c r="A707" s="144"/>
      <c r="B707" s="299"/>
      <c r="C707" s="153"/>
      <c r="D707" s="154"/>
      <c r="E707" s="298"/>
      <c r="F707" s="155"/>
      <c r="G707" s="156"/>
    </row>
    <row r="708" spans="1:7" ht="15">
      <c r="A708" s="144"/>
      <c r="B708" s="299"/>
      <c r="C708" s="153"/>
      <c r="D708" s="154"/>
      <c r="E708" s="298"/>
      <c r="F708" s="155"/>
      <c r="G708" s="156"/>
    </row>
    <row r="709" spans="1:7" ht="15">
      <c r="A709" s="144"/>
      <c r="B709" s="300"/>
      <c r="C709" s="301"/>
      <c r="D709" s="154"/>
      <c r="E709" s="298"/>
      <c r="F709" s="302"/>
      <c r="G709" s="156"/>
    </row>
    <row r="710" spans="1:7" ht="15">
      <c r="A710" s="144"/>
      <c r="B710" s="619" t="s">
        <v>793</v>
      </c>
      <c r="C710" s="619"/>
      <c r="D710" s="619"/>
      <c r="E710" s="619"/>
      <c r="F710" s="619"/>
      <c r="G710" s="162">
        <v>1.58</v>
      </c>
    </row>
    <row r="711" spans="1:7" ht="15">
      <c r="A711" s="144"/>
      <c r="B711" s="620" t="s">
        <v>794</v>
      </c>
      <c r="C711" s="620"/>
      <c r="D711" s="620"/>
      <c r="E711" s="620"/>
      <c r="F711" s="620"/>
      <c r="G711" s="620"/>
    </row>
    <row r="712" spans="1:7" ht="24.75">
      <c r="A712" s="144"/>
      <c r="B712" s="300" t="s">
        <v>1175</v>
      </c>
      <c r="C712" s="153" t="s">
        <v>239</v>
      </c>
      <c r="D712" s="154" t="s">
        <v>240</v>
      </c>
      <c r="E712" s="298">
        <v>0.01</v>
      </c>
      <c r="F712" s="155">
        <v>100.06</v>
      </c>
      <c r="G712" s="156">
        <v>1</v>
      </c>
    </row>
    <row r="713" spans="1:7" ht="15">
      <c r="A713" s="144"/>
      <c r="B713" s="619" t="s">
        <v>797</v>
      </c>
      <c r="C713" s="619"/>
      <c r="D713" s="619"/>
      <c r="E713" s="619"/>
      <c r="F713" s="619"/>
      <c r="G713" s="162">
        <v>1</v>
      </c>
    </row>
    <row r="714" spans="1:7" ht="15">
      <c r="A714" s="144"/>
      <c r="B714" s="620" t="s">
        <v>798</v>
      </c>
      <c r="C714" s="620"/>
      <c r="D714" s="620"/>
      <c r="E714" s="620"/>
      <c r="F714" s="620"/>
      <c r="G714" s="620"/>
    </row>
    <row r="715" spans="1:7" ht="15">
      <c r="A715" s="144"/>
      <c r="B715" s="300"/>
      <c r="C715" s="153"/>
      <c r="D715" s="154"/>
      <c r="E715" s="298"/>
      <c r="F715" s="298"/>
      <c r="G715" s="156"/>
    </row>
    <row r="716" spans="1:7" ht="15">
      <c r="A716" s="144"/>
      <c r="B716" s="300"/>
      <c r="C716" s="301"/>
      <c r="D716" s="154"/>
      <c r="E716" s="298"/>
      <c r="F716" s="302"/>
      <c r="G716" s="156"/>
    </row>
    <row r="717" spans="1:7" ht="15">
      <c r="A717" s="144"/>
      <c r="B717" s="303"/>
      <c r="C717" s="304"/>
      <c r="D717" s="305"/>
      <c r="E717" s="306"/>
      <c r="F717" s="305"/>
      <c r="G717" s="306"/>
    </row>
    <row r="718" spans="1:7" ht="15">
      <c r="A718" s="144"/>
      <c r="B718" s="621" t="s">
        <v>799</v>
      </c>
      <c r="C718" s="621"/>
      <c r="D718" s="621"/>
      <c r="E718" s="621"/>
      <c r="F718" s="621"/>
      <c r="G718" s="307">
        <v>0</v>
      </c>
    </row>
    <row r="719" spans="1:7" ht="15">
      <c r="A719" s="144"/>
      <c r="B719" s="330"/>
      <c r="C719" s="330"/>
      <c r="D719" s="330"/>
      <c r="E719" s="330"/>
      <c r="F719" s="330"/>
      <c r="G719" s="330"/>
    </row>
    <row r="720" spans="1:7" ht="16.5">
      <c r="A720" s="144"/>
      <c r="B720" s="330"/>
      <c r="C720" s="330"/>
      <c r="D720" s="330"/>
      <c r="E720" s="330"/>
      <c r="F720" s="329" t="s">
        <v>256</v>
      </c>
      <c r="G720" s="162">
        <f>G713+G710+G702</f>
        <v>2.72</v>
      </c>
    </row>
    <row r="721" spans="1:7" ht="24.75">
      <c r="A721" s="144"/>
      <c r="B721" s="330"/>
      <c r="C721" s="330"/>
      <c r="D721" s="330"/>
      <c r="E721" s="330"/>
      <c r="F721" s="329" t="s">
        <v>800</v>
      </c>
      <c r="G721" s="162">
        <f>'3 - Encargos Soc Anexo C'!$C$55%*'6- Comp Preç Unit'!G702</f>
        <v>0.16381400000000004</v>
      </c>
    </row>
    <row r="722" spans="1:7" ht="15">
      <c r="A722" s="144"/>
      <c r="B722" s="622"/>
      <c r="C722" s="622"/>
      <c r="D722" s="163"/>
      <c r="E722" s="163"/>
      <c r="F722" s="329" t="s">
        <v>258</v>
      </c>
      <c r="G722" s="418">
        <f>'4 - BDI - Anexo D'!$I$26*(G720+G721)</f>
        <v>0.8277146503298417</v>
      </c>
    </row>
    <row r="723" spans="1:7" ht="24.75" customHeight="1">
      <c r="A723" s="144"/>
      <c r="B723" s="622"/>
      <c r="C723" s="622"/>
      <c r="D723" s="163"/>
      <c r="E723" s="163"/>
      <c r="F723" s="308" t="s">
        <v>802</v>
      </c>
      <c r="G723" s="309">
        <f>SUM(G720:G722)</f>
        <v>3.711528650329842</v>
      </c>
    </row>
    <row r="724" spans="1:7" ht="16.5">
      <c r="A724" s="171"/>
      <c r="B724" s="171"/>
      <c r="C724" s="171"/>
      <c r="D724" s="171"/>
      <c r="E724" s="171"/>
      <c r="F724" s="308" t="s">
        <v>803</v>
      </c>
      <c r="G724" s="309">
        <f>SUM(G720:G721)</f>
        <v>2.883814</v>
      </c>
    </row>
    <row r="725" spans="1:7" ht="15">
      <c r="A725" s="171"/>
      <c r="B725" s="171"/>
      <c r="C725" s="171"/>
      <c r="D725" s="171"/>
      <c r="E725" s="171"/>
      <c r="F725" s="171"/>
      <c r="G725" s="171"/>
    </row>
    <row r="726" spans="1:9" ht="15">
      <c r="A726" s="172" t="str">
        <f>'Orçamento Básico - Anexo A'!A37</f>
        <v>B.7.b</v>
      </c>
      <c r="B726" s="167"/>
      <c r="C726" s="426" t="str">
        <f>'Orçamento Básico - Anexo A'!B37</f>
        <v>De 4,0mm2</v>
      </c>
      <c r="D726" s="167" t="s">
        <v>274</v>
      </c>
      <c r="E726" s="167"/>
      <c r="F726" s="167"/>
      <c r="G726" s="173">
        <v>4.13</v>
      </c>
      <c r="I726" s="422"/>
    </row>
    <row r="727" spans="1:7" ht="15">
      <c r="A727" s="144"/>
      <c r="B727" s="145" t="s">
        <v>241</v>
      </c>
      <c r="C727" s="169" t="s">
        <v>298</v>
      </c>
      <c r="D727" s="145"/>
      <c r="E727" s="145"/>
      <c r="F727" s="145"/>
      <c r="G727" s="145"/>
    </row>
    <row r="728" spans="1:7" ht="15">
      <c r="A728" s="144"/>
      <c r="B728" s="145" t="s">
        <v>242</v>
      </c>
      <c r="C728" s="147" t="s">
        <v>274</v>
      </c>
      <c r="D728" s="145"/>
      <c r="E728" s="145"/>
      <c r="F728" s="145"/>
      <c r="G728" s="145"/>
    </row>
    <row r="729" spans="1:7" ht="15">
      <c r="A729" s="144"/>
      <c r="B729" s="145" t="s">
        <v>93</v>
      </c>
      <c r="C729" s="170" t="str">
        <f>A726</f>
        <v>B.7.b</v>
      </c>
      <c r="D729" s="145"/>
      <c r="E729" s="145"/>
      <c r="F729" s="145"/>
      <c r="G729" s="145"/>
    </row>
    <row r="730" spans="1:7" ht="15">
      <c r="A730" s="144"/>
      <c r="B730" s="145" t="s">
        <v>1350</v>
      </c>
      <c r="C730" s="145" t="s">
        <v>1349</v>
      </c>
      <c r="D730" s="145"/>
      <c r="E730" s="145"/>
      <c r="F730" s="145"/>
      <c r="G730" s="145"/>
    </row>
    <row r="731" spans="1:7" ht="15">
      <c r="A731" s="144"/>
      <c r="B731" s="145" t="s">
        <v>243</v>
      </c>
      <c r="C731" s="149" t="s">
        <v>822</v>
      </c>
      <c r="D731" s="145"/>
      <c r="E731" s="145"/>
      <c r="F731" s="145"/>
      <c r="G731" s="145"/>
    </row>
    <row r="732" spans="1:7" ht="15">
      <c r="A732" s="144"/>
      <c r="B732" s="145" t="s">
        <v>245</v>
      </c>
      <c r="C732" s="150" t="s">
        <v>1332</v>
      </c>
      <c r="D732" s="145"/>
      <c r="E732" s="145"/>
      <c r="F732" s="145"/>
      <c r="G732" s="145"/>
    </row>
    <row r="733" spans="1:7" ht="15">
      <c r="A733" s="144"/>
      <c r="B733" s="145"/>
      <c r="C733" s="145"/>
      <c r="D733" s="145"/>
      <c r="E733" s="145"/>
      <c r="F733" s="145"/>
      <c r="G733" s="145"/>
    </row>
    <row r="734" spans="1:7" ht="15">
      <c r="A734" s="144"/>
      <c r="B734" s="151" t="s">
        <v>246</v>
      </c>
      <c r="C734" s="151" t="s">
        <v>69</v>
      </c>
      <c r="D734" s="151" t="s">
        <v>91</v>
      </c>
      <c r="E734" s="151" t="s">
        <v>247</v>
      </c>
      <c r="F734" s="151" t="s">
        <v>248</v>
      </c>
      <c r="G734" s="151" t="s">
        <v>249</v>
      </c>
    </row>
    <row r="735" spans="1:7" ht="15">
      <c r="A735" s="144"/>
      <c r="B735" s="623" t="s">
        <v>789</v>
      </c>
      <c r="C735" s="623"/>
      <c r="D735" s="623"/>
      <c r="E735" s="623"/>
      <c r="F735" s="623"/>
      <c r="G735" s="623"/>
    </row>
    <row r="736" spans="1:7" ht="15">
      <c r="A736" s="144"/>
      <c r="B736" s="297" t="s">
        <v>585</v>
      </c>
      <c r="C736" s="153" t="s">
        <v>790</v>
      </c>
      <c r="D736" s="154" t="s">
        <v>251</v>
      </c>
      <c r="E736" s="298">
        <v>0.01</v>
      </c>
      <c r="F736" s="155">
        <v>5.6</v>
      </c>
      <c r="G736" s="156">
        <v>0.06</v>
      </c>
    </row>
    <row r="737" spans="1:7" ht="15">
      <c r="A737" s="144"/>
      <c r="B737" s="297" t="s">
        <v>582</v>
      </c>
      <c r="C737" s="153" t="s">
        <v>791</v>
      </c>
      <c r="D737" s="154" t="s">
        <v>251</v>
      </c>
      <c r="E737" s="298">
        <v>0.01</v>
      </c>
      <c r="F737" s="155">
        <v>7.2</v>
      </c>
      <c r="G737" s="156">
        <v>0.07</v>
      </c>
    </row>
    <row r="738" spans="1:7" ht="15" customHeight="1">
      <c r="A738" s="144"/>
      <c r="B738" s="619" t="s">
        <v>805</v>
      </c>
      <c r="C738" s="619"/>
      <c r="D738" s="619"/>
      <c r="E738" s="619"/>
      <c r="F738" s="619"/>
      <c r="G738" s="156">
        <v>0.007000000000000001</v>
      </c>
    </row>
    <row r="739" spans="1:7" ht="15">
      <c r="A739" s="144"/>
      <c r="B739" s="619" t="s">
        <v>792</v>
      </c>
      <c r="C739" s="619"/>
      <c r="D739" s="619"/>
      <c r="E739" s="619"/>
      <c r="F739" s="619"/>
      <c r="G739" s="162">
        <v>0.14</v>
      </c>
    </row>
    <row r="740" spans="1:7" ht="15">
      <c r="A740" s="144"/>
      <c r="B740" s="620" t="s">
        <v>90</v>
      </c>
      <c r="C740" s="620"/>
      <c r="D740" s="620"/>
      <c r="E740" s="620"/>
      <c r="F740" s="620"/>
      <c r="G740" s="620"/>
    </row>
    <row r="741" spans="1:7" ht="15">
      <c r="A741" s="144"/>
      <c r="B741" s="299" t="s">
        <v>826</v>
      </c>
      <c r="C741" s="153" t="s">
        <v>827</v>
      </c>
      <c r="D741" s="154" t="s">
        <v>825</v>
      </c>
      <c r="E741" s="298">
        <v>1.02</v>
      </c>
      <c r="F741" s="155">
        <v>2.77</v>
      </c>
      <c r="G741" s="156">
        <v>2.83</v>
      </c>
    </row>
    <row r="742" spans="1:7" ht="15">
      <c r="A742" s="144"/>
      <c r="B742" s="299"/>
      <c r="C742" s="153"/>
      <c r="D742" s="154"/>
      <c r="E742" s="298"/>
      <c r="F742" s="155"/>
      <c r="G742" s="156"/>
    </row>
    <row r="743" spans="1:7" ht="15">
      <c r="A743" s="144"/>
      <c r="B743" s="299"/>
      <c r="C743" s="153"/>
      <c r="D743" s="154"/>
      <c r="E743" s="298"/>
      <c r="F743" s="155"/>
      <c r="G743" s="156"/>
    </row>
    <row r="744" spans="1:7" ht="15">
      <c r="A744" s="144"/>
      <c r="B744" s="299"/>
      <c r="C744" s="153"/>
      <c r="D744" s="154"/>
      <c r="E744" s="298"/>
      <c r="F744" s="155"/>
      <c r="G744" s="156"/>
    </row>
    <row r="745" spans="1:7" ht="15">
      <c r="A745" s="144"/>
      <c r="B745" s="299"/>
      <c r="C745" s="153"/>
      <c r="D745" s="154"/>
      <c r="E745" s="298"/>
      <c r="F745" s="155"/>
      <c r="G745" s="156"/>
    </row>
    <row r="746" spans="1:7" ht="15">
      <c r="A746" s="144"/>
      <c r="B746" s="300"/>
      <c r="C746" s="301"/>
      <c r="D746" s="154"/>
      <c r="E746" s="298"/>
      <c r="F746" s="302"/>
      <c r="G746" s="156"/>
    </row>
    <row r="747" spans="1:7" ht="15">
      <c r="A747" s="144"/>
      <c r="B747" s="619" t="s">
        <v>793</v>
      </c>
      <c r="C747" s="619"/>
      <c r="D747" s="619"/>
      <c r="E747" s="619"/>
      <c r="F747" s="619"/>
      <c r="G747" s="162">
        <v>2.83</v>
      </c>
    </row>
    <row r="748" spans="1:7" ht="15">
      <c r="A748" s="144"/>
      <c r="B748" s="620" t="s">
        <v>794</v>
      </c>
      <c r="C748" s="620"/>
      <c r="D748" s="620"/>
      <c r="E748" s="620"/>
      <c r="F748" s="620"/>
      <c r="G748" s="620"/>
    </row>
    <row r="749" spans="1:7" ht="24.75">
      <c r="A749" s="144"/>
      <c r="B749" s="300" t="s">
        <v>1175</v>
      </c>
      <c r="C749" s="153" t="s">
        <v>239</v>
      </c>
      <c r="D749" s="154" t="s">
        <v>240</v>
      </c>
      <c r="E749" s="298">
        <v>0.01</v>
      </c>
      <c r="F749" s="155">
        <v>100.06</v>
      </c>
      <c r="G749" s="156">
        <v>1</v>
      </c>
    </row>
    <row r="750" spans="1:7" ht="15">
      <c r="A750" s="144"/>
      <c r="B750" s="619" t="s">
        <v>797</v>
      </c>
      <c r="C750" s="619"/>
      <c r="D750" s="619"/>
      <c r="E750" s="619"/>
      <c r="F750" s="619"/>
      <c r="G750" s="162">
        <v>1</v>
      </c>
    </row>
    <row r="751" spans="1:7" ht="15">
      <c r="A751" s="144"/>
      <c r="B751" s="620" t="s">
        <v>798</v>
      </c>
      <c r="C751" s="620"/>
      <c r="D751" s="620"/>
      <c r="E751" s="620"/>
      <c r="F751" s="620"/>
      <c r="G751" s="620"/>
    </row>
    <row r="752" spans="1:7" ht="15">
      <c r="A752" s="144"/>
      <c r="B752" s="300"/>
      <c r="C752" s="153"/>
      <c r="D752" s="154"/>
      <c r="E752" s="298"/>
      <c r="F752" s="298"/>
      <c r="G752" s="156"/>
    </row>
    <row r="753" spans="1:7" ht="15">
      <c r="A753" s="144"/>
      <c r="B753" s="300"/>
      <c r="C753" s="301"/>
      <c r="D753" s="154"/>
      <c r="E753" s="298"/>
      <c r="F753" s="302"/>
      <c r="G753" s="156"/>
    </row>
    <row r="754" spans="1:7" ht="15">
      <c r="A754" s="144"/>
      <c r="B754" s="303"/>
      <c r="C754" s="304"/>
      <c r="D754" s="305"/>
      <c r="E754" s="306"/>
      <c r="F754" s="305"/>
      <c r="G754" s="306"/>
    </row>
    <row r="755" spans="1:7" ht="15">
      <c r="A755" s="144"/>
      <c r="B755" s="621" t="s">
        <v>799</v>
      </c>
      <c r="C755" s="621"/>
      <c r="D755" s="621"/>
      <c r="E755" s="621"/>
      <c r="F755" s="621"/>
      <c r="G755" s="307">
        <v>0</v>
      </c>
    </row>
    <row r="756" spans="1:7" ht="15">
      <c r="A756" s="144"/>
      <c r="B756" s="330"/>
      <c r="C756" s="330"/>
      <c r="D756" s="330"/>
      <c r="E756" s="330"/>
      <c r="F756" s="330"/>
      <c r="G756" s="330"/>
    </row>
    <row r="757" spans="1:7" ht="16.5">
      <c r="A757" s="144"/>
      <c r="B757" s="330"/>
      <c r="C757" s="330"/>
      <c r="D757" s="330"/>
      <c r="E757" s="330"/>
      <c r="F757" s="329" t="s">
        <v>256</v>
      </c>
      <c r="G757" s="162">
        <f>G750+G747+G739</f>
        <v>3.97</v>
      </c>
    </row>
    <row r="758" spans="1:7" ht="24.75">
      <c r="A758" s="144"/>
      <c r="B758" s="330"/>
      <c r="C758" s="330"/>
      <c r="D758" s="330"/>
      <c r="E758" s="330"/>
      <c r="F758" s="329" t="s">
        <v>800</v>
      </c>
      <c r="G758" s="162">
        <f>'3 - Encargos Soc Anexo C'!$C$55%*'6- Comp Preç Unit'!G739</f>
        <v>0.16381400000000004</v>
      </c>
    </row>
    <row r="759" spans="1:7" ht="15">
      <c r="A759" s="144"/>
      <c r="B759" s="622"/>
      <c r="C759" s="622"/>
      <c r="D759" s="163"/>
      <c r="E759" s="163"/>
      <c r="F759" s="329" t="s">
        <v>258</v>
      </c>
      <c r="G759" s="418">
        <f>'4 - BDI - Anexo D'!$I$26*(G757+G758)</f>
        <v>1.1864906715684869</v>
      </c>
    </row>
    <row r="760" spans="1:7" ht="24.75" customHeight="1">
      <c r="A760" s="144"/>
      <c r="B760" s="622"/>
      <c r="C760" s="622"/>
      <c r="D760" s="163"/>
      <c r="E760" s="163"/>
      <c r="F760" s="308" t="s">
        <v>802</v>
      </c>
      <c r="G760" s="309">
        <f>SUM(G757:G759)</f>
        <v>5.320304671568487</v>
      </c>
    </row>
    <row r="761" spans="1:7" ht="16.5">
      <c r="A761" s="171"/>
      <c r="B761" s="171"/>
      <c r="C761" s="171"/>
      <c r="D761" s="171"/>
      <c r="E761" s="171"/>
      <c r="F761" s="308" t="s">
        <v>803</v>
      </c>
      <c r="G761" s="309">
        <f>SUM(G757:G758)</f>
        <v>4.133814</v>
      </c>
    </row>
    <row r="762" spans="1:7" ht="15">
      <c r="A762" s="171"/>
      <c r="B762" s="171"/>
      <c r="C762" s="171"/>
      <c r="D762" s="171"/>
      <c r="E762" s="171"/>
      <c r="F762" s="310"/>
      <c r="G762" s="311"/>
    </row>
    <row r="763" spans="1:9" ht="15">
      <c r="A763" s="172" t="str">
        <f>'Orçamento Básico - Anexo A'!A38</f>
        <v>B.7.c</v>
      </c>
      <c r="B763" s="167"/>
      <c r="C763" s="426" t="str">
        <f>'Orçamento Básico - Anexo A'!B38</f>
        <v>De 6,0mm2</v>
      </c>
      <c r="D763" s="167" t="s">
        <v>274</v>
      </c>
      <c r="E763" s="167"/>
      <c r="F763" s="167"/>
      <c r="G763" s="173">
        <v>4.82</v>
      </c>
      <c r="I763" s="422"/>
    </row>
    <row r="764" spans="1:7" ht="15">
      <c r="A764" s="144"/>
      <c r="B764" s="145" t="s">
        <v>241</v>
      </c>
      <c r="C764" s="169" t="s">
        <v>299</v>
      </c>
      <c r="D764" s="145"/>
      <c r="E764" s="145"/>
      <c r="F764" s="145"/>
      <c r="G764" s="145"/>
    </row>
    <row r="765" spans="1:7" ht="15">
      <c r="A765" s="144"/>
      <c r="B765" s="145" t="s">
        <v>242</v>
      </c>
      <c r="C765" s="147" t="s">
        <v>274</v>
      </c>
      <c r="D765" s="145"/>
      <c r="E765" s="145"/>
      <c r="F765" s="145"/>
      <c r="G765" s="145"/>
    </row>
    <row r="766" spans="1:7" ht="15">
      <c r="A766" s="144"/>
      <c r="B766" s="145" t="s">
        <v>93</v>
      </c>
      <c r="C766" s="170" t="str">
        <f>A763</f>
        <v>B.7.c</v>
      </c>
      <c r="D766" s="145"/>
      <c r="E766" s="145"/>
      <c r="F766" s="145"/>
      <c r="G766" s="145"/>
    </row>
    <row r="767" spans="1:7" ht="15">
      <c r="A767" s="144"/>
      <c r="B767" s="145" t="s">
        <v>1350</v>
      </c>
      <c r="C767" s="145" t="s">
        <v>1349</v>
      </c>
      <c r="D767" s="145"/>
      <c r="E767" s="145"/>
      <c r="F767" s="145"/>
      <c r="G767" s="145"/>
    </row>
    <row r="768" spans="1:7" ht="15">
      <c r="A768" s="144"/>
      <c r="B768" s="145" t="s">
        <v>243</v>
      </c>
      <c r="C768" s="149" t="s">
        <v>822</v>
      </c>
      <c r="D768" s="145"/>
      <c r="E768" s="145"/>
      <c r="F768" s="145"/>
      <c r="G768" s="145"/>
    </row>
    <row r="769" spans="1:7" ht="15">
      <c r="A769" s="144"/>
      <c r="B769" s="145" t="s">
        <v>245</v>
      </c>
      <c r="C769" s="150" t="s">
        <v>1332</v>
      </c>
      <c r="D769" s="145"/>
      <c r="E769" s="145"/>
      <c r="F769" s="145"/>
      <c r="G769" s="145"/>
    </row>
    <row r="770" spans="1:7" ht="15">
      <c r="A770" s="144"/>
      <c r="B770" s="145"/>
      <c r="C770" s="145"/>
      <c r="D770" s="145"/>
      <c r="E770" s="145"/>
      <c r="F770" s="145"/>
      <c r="G770" s="145"/>
    </row>
    <row r="771" spans="1:7" ht="15">
      <c r="A771" s="144"/>
      <c r="B771" s="151" t="s">
        <v>246</v>
      </c>
      <c r="C771" s="151" t="s">
        <v>69</v>
      </c>
      <c r="D771" s="151" t="s">
        <v>91</v>
      </c>
      <c r="E771" s="151" t="s">
        <v>247</v>
      </c>
      <c r="F771" s="151" t="s">
        <v>248</v>
      </c>
      <c r="G771" s="151" t="s">
        <v>249</v>
      </c>
    </row>
    <row r="772" spans="1:7" ht="15" customHeight="1">
      <c r="A772" s="144"/>
      <c r="B772" s="623" t="s">
        <v>789</v>
      </c>
      <c r="C772" s="623"/>
      <c r="D772" s="623"/>
      <c r="E772" s="623"/>
      <c r="F772" s="623"/>
      <c r="G772" s="623"/>
    </row>
    <row r="773" spans="1:7" ht="15">
      <c r="A773" s="144"/>
      <c r="B773" s="297" t="s">
        <v>585</v>
      </c>
      <c r="C773" s="153" t="s">
        <v>790</v>
      </c>
      <c r="D773" s="154" t="s">
        <v>251</v>
      </c>
      <c r="E773" s="298">
        <v>0.01</v>
      </c>
      <c r="F773" s="155">
        <v>5.6</v>
      </c>
      <c r="G773" s="156">
        <v>0.06</v>
      </c>
    </row>
    <row r="774" spans="1:7" ht="15">
      <c r="A774" s="144"/>
      <c r="B774" s="297" t="s">
        <v>582</v>
      </c>
      <c r="C774" s="153" t="s">
        <v>791</v>
      </c>
      <c r="D774" s="154" t="s">
        <v>251</v>
      </c>
      <c r="E774" s="298">
        <v>0.01</v>
      </c>
      <c r="F774" s="155">
        <v>7.2</v>
      </c>
      <c r="G774" s="156">
        <v>0.07</v>
      </c>
    </row>
    <row r="775" spans="1:7" ht="15" customHeight="1">
      <c r="A775" s="144"/>
      <c r="B775" s="619" t="s">
        <v>805</v>
      </c>
      <c r="C775" s="619"/>
      <c r="D775" s="619"/>
      <c r="E775" s="619"/>
      <c r="F775" s="619"/>
      <c r="G775" s="156">
        <v>0.007000000000000001</v>
      </c>
    </row>
    <row r="776" spans="1:7" ht="15" customHeight="1">
      <c r="A776" s="144"/>
      <c r="B776" s="619" t="s">
        <v>792</v>
      </c>
      <c r="C776" s="619"/>
      <c r="D776" s="619"/>
      <c r="E776" s="619"/>
      <c r="F776" s="619"/>
      <c r="G776" s="162">
        <v>0.14</v>
      </c>
    </row>
    <row r="777" spans="1:7" ht="15">
      <c r="A777" s="144"/>
      <c r="B777" s="620" t="s">
        <v>90</v>
      </c>
      <c r="C777" s="620"/>
      <c r="D777" s="620"/>
      <c r="E777" s="620"/>
      <c r="F777" s="620"/>
      <c r="G777" s="620"/>
    </row>
    <row r="778" spans="1:7" ht="15">
      <c r="A778" s="144"/>
      <c r="B778" s="299" t="s">
        <v>828</v>
      </c>
      <c r="C778" s="153" t="s">
        <v>829</v>
      </c>
      <c r="D778" s="154" t="s">
        <v>825</v>
      </c>
      <c r="E778" s="298">
        <v>1.02</v>
      </c>
      <c r="F778" s="155">
        <v>3.45</v>
      </c>
      <c r="G778" s="156">
        <v>3.52</v>
      </c>
    </row>
    <row r="779" spans="1:7" ht="15">
      <c r="A779" s="144"/>
      <c r="B779" s="299"/>
      <c r="C779" s="153"/>
      <c r="D779" s="154"/>
      <c r="E779" s="298"/>
      <c r="F779" s="155"/>
      <c r="G779" s="156"/>
    </row>
    <row r="780" spans="1:7" ht="15">
      <c r="A780" s="144"/>
      <c r="B780" s="299"/>
      <c r="C780" s="153"/>
      <c r="D780" s="154"/>
      <c r="E780" s="298"/>
      <c r="F780" s="155"/>
      <c r="G780" s="156"/>
    </row>
    <row r="781" spans="1:7" ht="15">
      <c r="A781" s="144"/>
      <c r="B781" s="299"/>
      <c r="C781" s="153"/>
      <c r="D781" s="154"/>
      <c r="E781" s="298"/>
      <c r="F781" s="155"/>
      <c r="G781" s="156"/>
    </row>
    <row r="782" spans="1:7" ht="15">
      <c r="A782" s="144"/>
      <c r="B782" s="299"/>
      <c r="C782" s="153"/>
      <c r="D782" s="154"/>
      <c r="E782" s="298"/>
      <c r="F782" s="155"/>
      <c r="G782" s="156"/>
    </row>
    <row r="783" spans="1:7" ht="15">
      <c r="A783" s="144"/>
      <c r="B783" s="300"/>
      <c r="C783" s="301"/>
      <c r="D783" s="154"/>
      <c r="E783" s="298"/>
      <c r="F783" s="302"/>
      <c r="G783" s="156"/>
    </row>
    <row r="784" spans="1:7" ht="15" customHeight="1">
      <c r="A784" s="144"/>
      <c r="B784" s="619" t="s">
        <v>793</v>
      </c>
      <c r="C784" s="619"/>
      <c r="D784" s="619"/>
      <c r="E784" s="619"/>
      <c r="F784" s="619"/>
      <c r="G784" s="162">
        <v>3.52</v>
      </c>
    </row>
    <row r="785" spans="1:7" ht="15" customHeight="1">
      <c r="A785" s="144"/>
      <c r="B785" s="620" t="s">
        <v>794</v>
      </c>
      <c r="C785" s="620"/>
      <c r="D785" s="620"/>
      <c r="E785" s="620"/>
      <c r="F785" s="620"/>
      <c r="G785" s="620"/>
    </row>
    <row r="786" spans="1:7" ht="24.75">
      <c r="A786" s="144"/>
      <c r="B786" s="300" t="s">
        <v>1175</v>
      </c>
      <c r="C786" s="153" t="s">
        <v>239</v>
      </c>
      <c r="D786" s="154" t="s">
        <v>240</v>
      </c>
      <c r="E786" s="298">
        <v>0.01</v>
      </c>
      <c r="F786" s="155">
        <v>100.06</v>
      </c>
      <c r="G786" s="156">
        <v>1</v>
      </c>
    </row>
    <row r="787" spans="1:7" ht="15" customHeight="1">
      <c r="A787" s="144"/>
      <c r="B787" s="619" t="s">
        <v>797</v>
      </c>
      <c r="C787" s="619"/>
      <c r="D787" s="619"/>
      <c r="E787" s="619"/>
      <c r="F787" s="619"/>
      <c r="G787" s="162">
        <v>1</v>
      </c>
    </row>
    <row r="788" spans="1:7" ht="15">
      <c r="A788" s="144"/>
      <c r="B788" s="620" t="s">
        <v>798</v>
      </c>
      <c r="C788" s="620"/>
      <c r="D788" s="620"/>
      <c r="E788" s="620"/>
      <c r="F788" s="620"/>
      <c r="G788" s="620"/>
    </row>
    <row r="789" spans="1:7" ht="15">
      <c r="A789" s="144"/>
      <c r="B789" s="300"/>
      <c r="C789" s="153"/>
      <c r="D789" s="154"/>
      <c r="E789" s="298"/>
      <c r="F789" s="298"/>
      <c r="G789" s="156"/>
    </row>
    <row r="790" spans="1:7" ht="15">
      <c r="A790" s="144"/>
      <c r="B790" s="300"/>
      <c r="C790" s="301"/>
      <c r="D790" s="154"/>
      <c r="E790" s="298"/>
      <c r="F790" s="302"/>
      <c r="G790" s="156"/>
    </row>
    <row r="791" spans="1:7" ht="15">
      <c r="A791" s="144"/>
      <c r="B791" s="303"/>
      <c r="C791" s="304"/>
      <c r="D791" s="305"/>
      <c r="E791" s="306"/>
      <c r="F791" s="305"/>
      <c r="G791" s="306"/>
    </row>
    <row r="792" spans="1:7" ht="15" customHeight="1">
      <c r="A792" s="144"/>
      <c r="B792" s="621" t="s">
        <v>799</v>
      </c>
      <c r="C792" s="621"/>
      <c r="D792" s="621"/>
      <c r="E792" s="621"/>
      <c r="F792" s="621"/>
      <c r="G792" s="307">
        <v>0</v>
      </c>
    </row>
    <row r="793" spans="1:7" ht="15">
      <c r="A793" s="144"/>
      <c r="B793" s="330"/>
      <c r="C793" s="330"/>
      <c r="D793" s="330"/>
      <c r="E793" s="330"/>
      <c r="F793" s="330"/>
      <c r="G793" s="330"/>
    </row>
    <row r="794" spans="1:7" ht="16.5">
      <c r="A794" s="144"/>
      <c r="B794" s="330"/>
      <c r="C794" s="330"/>
      <c r="D794" s="330"/>
      <c r="E794" s="330"/>
      <c r="F794" s="329" t="s">
        <v>256</v>
      </c>
      <c r="G794" s="162">
        <f>G787+G784+G776</f>
        <v>4.659999999999999</v>
      </c>
    </row>
    <row r="795" spans="1:7" ht="24.75">
      <c r="A795" s="144"/>
      <c r="B795" s="330"/>
      <c r="C795" s="330"/>
      <c r="D795" s="330"/>
      <c r="E795" s="330"/>
      <c r="F795" s="329" t="s">
        <v>800</v>
      </c>
      <c r="G795" s="162">
        <f>'3 - Encargos Soc Anexo C'!$C$55%*'6- Comp Preç Unit'!G776</f>
        <v>0.16381400000000004</v>
      </c>
    </row>
    <row r="796" spans="1:7" ht="15">
      <c r="A796" s="144"/>
      <c r="B796" s="622"/>
      <c r="C796" s="622"/>
      <c r="D796" s="163"/>
      <c r="E796" s="163"/>
      <c r="F796" s="329" t="s">
        <v>258</v>
      </c>
      <c r="G796" s="418">
        <f>'4 - BDI - Anexo D'!$I$26*(G794+G795)</f>
        <v>1.3845350352922188</v>
      </c>
    </row>
    <row r="797" spans="1:7" ht="16.5">
      <c r="A797" s="144"/>
      <c r="B797" s="622"/>
      <c r="C797" s="622"/>
      <c r="D797" s="163"/>
      <c r="E797" s="163"/>
      <c r="F797" s="308" t="s">
        <v>802</v>
      </c>
      <c r="G797" s="309">
        <f>SUM(G794:G796)</f>
        <v>6.208349035292218</v>
      </c>
    </row>
    <row r="798" spans="1:7" ht="16.5">
      <c r="A798" s="171"/>
      <c r="B798" s="171"/>
      <c r="C798" s="171"/>
      <c r="D798" s="171"/>
      <c r="E798" s="171"/>
      <c r="F798" s="308" t="s">
        <v>803</v>
      </c>
      <c r="G798" s="309">
        <f>SUM(G794:G795)</f>
        <v>4.823814</v>
      </c>
    </row>
    <row r="799" spans="1:7" ht="15">
      <c r="A799" s="171"/>
      <c r="B799" s="171"/>
      <c r="C799" s="171"/>
      <c r="D799" s="171"/>
      <c r="E799" s="171"/>
      <c r="F799" s="310"/>
      <c r="G799" s="311"/>
    </row>
    <row r="800" spans="1:9" ht="15">
      <c r="A800" s="172" t="str">
        <f>'Orçamento Básico - Anexo A'!A39</f>
        <v>B.7.d</v>
      </c>
      <c r="B800" s="167"/>
      <c r="C800" s="426" t="str">
        <f>'Orçamento Básico - Anexo A'!B39</f>
        <v>De 10,0mm2</v>
      </c>
      <c r="D800" s="167" t="s">
        <v>274</v>
      </c>
      <c r="E800" s="167"/>
      <c r="F800" s="167"/>
      <c r="G800" s="173">
        <v>6.710000000000001</v>
      </c>
      <c r="I800" s="422"/>
    </row>
    <row r="801" spans="1:7" ht="15">
      <c r="A801" s="144"/>
      <c r="B801" s="145" t="s">
        <v>241</v>
      </c>
      <c r="C801" s="169" t="s">
        <v>300</v>
      </c>
      <c r="D801" s="145"/>
      <c r="E801" s="145"/>
      <c r="F801" s="145"/>
      <c r="G801" s="145"/>
    </row>
    <row r="802" spans="1:7" ht="15">
      <c r="A802" s="144"/>
      <c r="B802" s="145" t="s">
        <v>242</v>
      </c>
      <c r="C802" s="147" t="s">
        <v>274</v>
      </c>
      <c r="D802" s="145"/>
      <c r="E802" s="145"/>
      <c r="F802" s="145"/>
      <c r="G802" s="145"/>
    </row>
    <row r="803" spans="1:7" ht="15">
      <c r="A803" s="144"/>
      <c r="B803" s="145" t="s">
        <v>93</v>
      </c>
      <c r="C803" s="170" t="str">
        <f>A800</f>
        <v>B.7.d</v>
      </c>
      <c r="D803" s="145"/>
      <c r="E803" s="145"/>
      <c r="F803" s="145"/>
      <c r="G803" s="145"/>
    </row>
    <row r="804" spans="1:7" ht="15">
      <c r="A804" s="144"/>
      <c r="B804" s="145" t="s">
        <v>1350</v>
      </c>
      <c r="C804" s="145" t="s">
        <v>1349</v>
      </c>
      <c r="D804" s="145"/>
      <c r="E804" s="145"/>
      <c r="F804" s="145"/>
      <c r="G804" s="145"/>
    </row>
    <row r="805" spans="1:7" ht="15">
      <c r="A805" s="144"/>
      <c r="B805" s="145" t="s">
        <v>243</v>
      </c>
      <c r="C805" s="149" t="s">
        <v>822</v>
      </c>
      <c r="D805" s="145"/>
      <c r="E805" s="145"/>
      <c r="F805" s="145"/>
      <c r="G805" s="145"/>
    </row>
    <row r="806" spans="1:7" ht="15">
      <c r="A806" s="144"/>
      <c r="B806" s="145" t="s">
        <v>245</v>
      </c>
      <c r="C806" s="150" t="s">
        <v>1332</v>
      </c>
      <c r="D806" s="145"/>
      <c r="E806" s="145"/>
      <c r="F806" s="145"/>
      <c r="G806" s="145"/>
    </row>
    <row r="807" spans="1:7" ht="15">
      <c r="A807" s="144"/>
      <c r="B807" s="145"/>
      <c r="C807" s="145"/>
      <c r="D807" s="145"/>
      <c r="E807" s="145"/>
      <c r="F807" s="145"/>
      <c r="G807" s="145"/>
    </row>
    <row r="808" spans="1:7" ht="15">
      <c r="A808" s="144"/>
      <c r="B808" s="151" t="s">
        <v>246</v>
      </c>
      <c r="C808" s="151" t="s">
        <v>69</v>
      </c>
      <c r="D808" s="151" t="s">
        <v>91</v>
      </c>
      <c r="E808" s="151" t="s">
        <v>247</v>
      </c>
      <c r="F808" s="151" t="s">
        <v>248</v>
      </c>
      <c r="G808" s="151" t="s">
        <v>249</v>
      </c>
    </row>
    <row r="809" spans="1:7" ht="15">
      <c r="A809" s="144"/>
      <c r="B809" s="623" t="s">
        <v>789</v>
      </c>
      <c r="C809" s="623"/>
      <c r="D809" s="623"/>
      <c r="E809" s="623"/>
      <c r="F809" s="623"/>
      <c r="G809" s="623"/>
    </row>
    <row r="810" spans="1:7" ht="15">
      <c r="A810" s="144"/>
      <c r="B810" s="297" t="s">
        <v>585</v>
      </c>
      <c r="C810" s="153" t="s">
        <v>790</v>
      </c>
      <c r="D810" s="154" t="s">
        <v>251</v>
      </c>
      <c r="E810" s="298">
        <v>0.01</v>
      </c>
      <c r="F810" s="155">
        <v>5.6</v>
      </c>
      <c r="G810" s="156">
        <v>0.06</v>
      </c>
    </row>
    <row r="811" spans="1:7" ht="15">
      <c r="A811" s="144"/>
      <c r="B811" s="297" t="s">
        <v>582</v>
      </c>
      <c r="C811" s="153" t="s">
        <v>791</v>
      </c>
      <c r="D811" s="154" t="s">
        <v>251</v>
      </c>
      <c r="E811" s="298">
        <v>0.01</v>
      </c>
      <c r="F811" s="155">
        <v>7.2</v>
      </c>
      <c r="G811" s="156">
        <v>0.07</v>
      </c>
    </row>
    <row r="812" spans="1:7" ht="15">
      <c r="A812" s="144"/>
      <c r="B812" s="619" t="s">
        <v>805</v>
      </c>
      <c r="C812" s="619"/>
      <c r="D812" s="619"/>
      <c r="E812" s="619"/>
      <c r="F812" s="619"/>
      <c r="G812" s="156">
        <v>0.007000000000000001</v>
      </c>
    </row>
    <row r="813" spans="1:7" ht="15">
      <c r="A813" s="144"/>
      <c r="B813" s="619" t="s">
        <v>792</v>
      </c>
      <c r="C813" s="619"/>
      <c r="D813" s="619"/>
      <c r="E813" s="619"/>
      <c r="F813" s="619"/>
      <c r="G813" s="162">
        <v>0.14</v>
      </c>
    </row>
    <row r="814" spans="1:7" ht="15">
      <c r="A814" s="144"/>
      <c r="B814" s="620" t="s">
        <v>90</v>
      </c>
      <c r="C814" s="620"/>
      <c r="D814" s="620"/>
      <c r="E814" s="620"/>
      <c r="F814" s="620"/>
      <c r="G814" s="620"/>
    </row>
    <row r="815" spans="1:7" ht="15">
      <c r="A815" s="144"/>
      <c r="B815" s="299" t="s">
        <v>830</v>
      </c>
      <c r="C815" s="153" t="s">
        <v>831</v>
      </c>
      <c r="D815" s="154" t="s">
        <v>825</v>
      </c>
      <c r="E815" s="298">
        <v>1.02</v>
      </c>
      <c r="F815" s="155">
        <v>5.3</v>
      </c>
      <c r="G815" s="156">
        <v>5.41</v>
      </c>
    </row>
    <row r="816" spans="1:7" ht="15">
      <c r="A816" s="144"/>
      <c r="B816" s="299"/>
      <c r="C816" s="153"/>
      <c r="D816" s="154"/>
      <c r="E816" s="298"/>
      <c r="F816" s="155"/>
      <c r="G816" s="156"/>
    </row>
    <row r="817" spans="1:7" ht="15">
      <c r="A817" s="144"/>
      <c r="B817" s="299"/>
      <c r="C817" s="153"/>
      <c r="D817" s="154"/>
      <c r="E817" s="298"/>
      <c r="F817" s="155"/>
      <c r="G817" s="156"/>
    </row>
    <row r="818" spans="1:7" ht="15">
      <c r="A818" s="144"/>
      <c r="B818" s="299"/>
      <c r="C818" s="153"/>
      <c r="D818" s="154"/>
      <c r="E818" s="298"/>
      <c r="F818" s="155"/>
      <c r="G818" s="156"/>
    </row>
    <row r="819" spans="1:7" ht="15">
      <c r="A819" s="144"/>
      <c r="B819" s="299"/>
      <c r="C819" s="153"/>
      <c r="D819" s="154"/>
      <c r="E819" s="298"/>
      <c r="F819" s="155"/>
      <c r="G819" s="156"/>
    </row>
    <row r="820" spans="1:7" ht="15">
      <c r="A820" s="144"/>
      <c r="B820" s="300"/>
      <c r="C820" s="301"/>
      <c r="D820" s="154"/>
      <c r="E820" s="298"/>
      <c r="F820" s="302"/>
      <c r="G820" s="156"/>
    </row>
    <row r="821" spans="1:7" ht="15">
      <c r="A821" s="144"/>
      <c r="B821" s="619" t="s">
        <v>793</v>
      </c>
      <c r="C821" s="619"/>
      <c r="D821" s="619"/>
      <c r="E821" s="619"/>
      <c r="F821" s="619"/>
      <c r="G821" s="162">
        <v>5.41</v>
      </c>
    </row>
    <row r="822" spans="1:7" ht="15">
      <c r="A822" s="144"/>
      <c r="B822" s="620" t="s">
        <v>794</v>
      </c>
      <c r="C822" s="620"/>
      <c r="D822" s="620"/>
      <c r="E822" s="620"/>
      <c r="F822" s="620"/>
      <c r="G822" s="620"/>
    </row>
    <row r="823" spans="1:7" ht="24.75">
      <c r="A823" s="144"/>
      <c r="B823" s="300" t="s">
        <v>1175</v>
      </c>
      <c r="C823" s="153" t="s">
        <v>239</v>
      </c>
      <c r="D823" s="154" t="s">
        <v>240</v>
      </c>
      <c r="E823" s="298">
        <v>0.01</v>
      </c>
      <c r="F823" s="155">
        <v>100.06</v>
      </c>
      <c r="G823" s="156">
        <v>1</v>
      </c>
    </row>
    <row r="824" spans="1:7" ht="15">
      <c r="A824" s="144"/>
      <c r="B824" s="619" t="s">
        <v>797</v>
      </c>
      <c r="C824" s="619"/>
      <c r="D824" s="619"/>
      <c r="E824" s="619"/>
      <c r="F824" s="619"/>
      <c r="G824" s="162">
        <v>1</v>
      </c>
    </row>
    <row r="825" spans="1:7" ht="15">
      <c r="A825" s="144"/>
      <c r="B825" s="620" t="s">
        <v>798</v>
      </c>
      <c r="C825" s="620"/>
      <c r="D825" s="620"/>
      <c r="E825" s="620"/>
      <c r="F825" s="620"/>
      <c r="G825" s="620"/>
    </row>
    <row r="826" spans="1:7" ht="15">
      <c r="A826" s="144"/>
      <c r="B826" s="300"/>
      <c r="C826" s="153"/>
      <c r="D826" s="154"/>
      <c r="E826" s="298"/>
      <c r="F826" s="298"/>
      <c r="G826" s="156"/>
    </row>
    <row r="827" spans="1:7" ht="15">
      <c r="A827" s="144"/>
      <c r="B827" s="300"/>
      <c r="C827" s="301"/>
      <c r="D827" s="154"/>
      <c r="E827" s="298"/>
      <c r="F827" s="302"/>
      <c r="G827" s="156"/>
    </row>
    <row r="828" spans="1:7" ht="15">
      <c r="A828" s="144"/>
      <c r="B828" s="303"/>
      <c r="C828" s="304"/>
      <c r="D828" s="305"/>
      <c r="E828" s="306"/>
      <c r="F828" s="305"/>
      <c r="G828" s="306"/>
    </row>
    <row r="829" spans="1:7" ht="15">
      <c r="A829" s="144"/>
      <c r="B829" s="621" t="s">
        <v>799</v>
      </c>
      <c r="C829" s="621"/>
      <c r="D829" s="621"/>
      <c r="E829" s="621"/>
      <c r="F829" s="621"/>
      <c r="G829" s="307">
        <v>0</v>
      </c>
    </row>
    <row r="830" spans="1:7" ht="15">
      <c r="A830" s="144"/>
      <c r="B830" s="330"/>
      <c r="C830" s="330"/>
      <c r="D830" s="330"/>
      <c r="E830" s="330"/>
      <c r="F830" s="330"/>
      <c r="G830" s="330"/>
    </row>
    <row r="831" spans="1:7" ht="16.5">
      <c r="A831" s="144"/>
      <c r="B831" s="330"/>
      <c r="C831" s="330"/>
      <c r="D831" s="330"/>
      <c r="E831" s="330"/>
      <c r="F831" s="329" t="s">
        <v>256</v>
      </c>
      <c r="G831" s="162">
        <f>G824+G821+G813</f>
        <v>6.55</v>
      </c>
    </row>
    <row r="832" spans="1:7" ht="24.75">
      <c r="A832" s="144"/>
      <c r="B832" s="330"/>
      <c r="C832" s="330"/>
      <c r="D832" s="330"/>
      <c r="E832" s="330"/>
      <c r="F832" s="329" t="s">
        <v>800</v>
      </c>
      <c r="G832" s="162">
        <f>'3 - Encargos Soc Anexo C'!$C$55%*'6- Comp Preç Unit'!G813</f>
        <v>0.16381400000000004</v>
      </c>
    </row>
    <row r="833" spans="1:7" ht="15">
      <c r="A833" s="144"/>
      <c r="B833" s="622"/>
      <c r="C833" s="622"/>
      <c r="D833" s="163"/>
      <c r="E833" s="163"/>
      <c r="F833" s="329" t="s">
        <v>258</v>
      </c>
      <c r="G833" s="418">
        <f>'4 - BDI - Anexo D'!$I$26*(G831+G832)</f>
        <v>1.9270043794050504</v>
      </c>
    </row>
    <row r="834" spans="1:7" ht="16.5">
      <c r="A834" s="144"/>
      <c r="B834" s="622"/>
      <c r="C834" s="622"/>
      <c r="D834" s="163"/>
      <c r="E834" s="163"/>
      <c r="F834" s="308" t="s">
        <v>802</v>
      </c>
      <c r="G834" s="309">
        <f>SUM(G831:G833)</f>
        <v>8.64081837940505</v>
      </c>
    </row>
    <row r="835" spans="1:7" ht="16.5">
      <c r="A835" s="171"/>
      <c r="B835" s="171"/>
      <c r="C835" s="171"/>
      <c r="D835" s="171"/>
      <c r="E835" s="171"/>
      <c r="F835" s="308" t="s">
        <v>803</v>
      </c>
      <c r="G835" s="309">
        <f>SUM(G831:G832)</f>
        <v>6.713814</v>
      </c>
    </row>
    <row r="836" spans="1:7" ht="15">
      <c r="A836" s="171"/>
      <c r="B836" s="171"/>
      <c r="C836" s="171"/>
      <c r="D836" s="171"/>
      <c r="E836" s="171"/>
      <c r="F836" s="310"/>
      <c r="G836" s="311"/>
    </row>
    <row r="837" spans="1:9" ht="15">
      <c r="A837" s="172" t="str">
        <f>'Orçamento Básico - Anexo A'!A40</f>
        <v>B.7.e</v>
      </c>
      <c r="B837" s="167"/>
      <c r="C837" s="426" t="str">
        <f>'Orçamento Básico - Anexo A'!B40</f>
        <v>De 16,0mm2</v>
      </c>
      <c r="D837" s="167" t="s">
        <v>274</v>
      </c>
      <c r="E837" s="167"/>
      <c r="F837" s="167"/>
      <c r="G837" s="173">
        <v>9.42</v>
      </c>
      <c r="I837" s="422"/>
    </row>
    <row r="838" spans="1:7" ht="15">
      <c r="A838" s="144"/>
      <c r="B838" s="145" t="s">
        <v>241</v>
      </c>
      <c r="C838" s="169" t="s">
        <v>301</v>
      </c>
      <c r="D838" s="145"/>
      <c r="E838" s="145"/>
      <c r="F838" s="145"/>
      <c r="G838" s="145"/>
    </row>
    <row r="839" spans="1:7" ht="15">
      <c r="A839" s="144"/>
      <c r="B839" s="145" t="s">
        <v>242</v>
      </c>
      <c r="C839" s="147" t="s">
        <v>274</v>
      </c>
      <c r="D839" s="145"/>
      <c r="E839" s="145"/>
      <c r="F839" s="145"/>
      <c r="G839" s="145"/>
    </row>
    <row r="840" spans="1:7" ht="15">
      <c r="A840" s="144"/>
      <c r="B840" s="145" t="s">
        <v>93</v>
      </c>
      <c r="C840" s="170" t="str">
        <f>A837</f>
        <v>B.7.e</v>
      </c>
      <c r="D840" s="145"/>
      <c r="E840" s="145"/>
      <c r="F840" s="145"/>
      <c r="G840" s="145"/>
    </row>
    <row r="841" spans="1:7" ht="15">
      <c r="A841" s="144"/>
      <c r="B841" s="145" t="s">
        <v>1350</v>
      </c>
      <c r="C841" s="145" t="s">
        <v>1349</v>
      </c>
      <c r="D841" s="145"/>
      <c r="E841" s="145"/>
      <c r="F841" s="145"/>
      <c r="G841" s="145"/>
    </row>
    <row r="842" spans="1:7" ht="15">
      <c r="A842" s="144"/>
      <c r="B842" s="145" t="s">
        <v>243</v>
      </c>
      <c r="C842" s="149" t="s">
        <v>822</v>
      </c>
      <c r="D842" s="145"/>
      <c r="E842" s="145"/>
      <c r="F842" s="145"/>
      <c r="G842" s="145"/>
    </row>
    <row r="843" spans="1:7" ht="15">
      <c r="A843" s="144"/>
      <c r="B843" s="145" t="s">
        <v>245</v>
      </c>
      <c r="C843" s="150" t="s">
        <v>1332</v>
      </c>
      <c r="D843" s="145"/>
      <c r="E843" s="145"/>
      <c r="F843" s="145"/>
      <c r="G843" s="145"/>
    </row>
    <row r="844" spans="1:7" ht="15">
      <c r="A844" s="144"/>
      <c r="B844" s="145"/>
      <c r="C844" s="145"/>
      <c r="D844" s="145"/>
      <c r="E844" s="145"/>
      <c r="F844" s="145"/>
      <c r="G844" s="145"/>
    </row>
    <row r="845" spans="1:7" ht="15">
      <c r="A845" s="144"/>
      <c r="B845" s="151" t="s">
        <v>246</v>
      </c>
      <c r="C845" s="151" t="s">
        <v>69</v>
      </c>
      <c r="D845" s="151" t="s">
        <v>91</v>
      </c>
      <c r="E845" s="151" t="s">
        <v>247</v>
      </c>
      <c r="F845" s="151" t="s">
        <v>248</v>
      </c>
      <c r="G845" s="151" t="s">
        <v>249</v>
      </c>
    </row>
    <row r="846" spans="1:7" ht="15">
      <c r="A846" s="144"/>
      <c r="B846" s="623" t="s">
        <v>789</v>
      </c>
      <c r="C846" s="623"/>
      <c r="D846" s="623"/>
      <c r="E846" s="623"/>
      <c r="F846" s="623"/>
      <c r="G846" s="623"/>
    </row>
    <row r="847" spans="1:7" ht="15">
      <c r="A847" s="144"/>
      <c r="B847" s="297" t="s">
        <v>585</v>
      </c>
      <c r="C847" s="153" t="s">
        <v>790</v>
      </c>
      <c r="D847" s="154" t="s">
        <v>251</v>
      </c>
      <c r="E847" s="298">
        <v>0.01</v>
      </c>
      <c r="F847" s="155">
        <v>5.6</v>
      </c>
      <c r="G847" s="156">
        <v>0.06</v>
      </c>
    </row>
    <row r="848" spans="1:7" ht="15">
      <c r="A848" s="144"/>
      <c r="B848" s="297" t="s">
        <v>582</v>
      </c>
      <c r="C848" s="153" t="s">
        <v>791</v>
      </c>
      <c r="D848" s="154" t="s">
        <v>251</v>
      </c>
      <c r="E848" s="298">
        <v>0.01</v>
      </c>
      <c r="F848" s="155">
        <v>7.2</v>
      </c>
      <c r="G848" s="156">
        <v>0.07</v>
      </c>
    </row>
    <row r="849" spans="1:7" ht="15">
      <c r="A849" s="144"/>
      <c r="B849" s="619" t="s">
        <v>805</v>
      </c>
      <c r="C849" s="619"/>
      <c r="D849" s="619"/>
      <c r="E849" s="619"/>
      <c r="F849" s="619"/>
      <c r="G849" s="156">
        <v>0.007000000000000001</v>
      </c>
    </row>
    <row r="850" spans="1:7" ht="15">
      <c r="A850" s="144"/>
      <c r="B850" s="619" t="s">
        <v>792</v>
      </c>
      <c r="C850" s="619"/>
      <c r="D850" s="619"/>
      <c r="E850" s="619"/>
      <c r="F850" s="619"/>
      <c r="G850" s="162">
        <v>0.14</v>
      </c>
    </row>
    <row r="851" spans="1:7" ht="15">
      <c r="A851" s="144"/>
      <c r="B851" s="620" t="s">
        <v>90</v>
      </c>
      <c r="C851" s="620"/>
      <c r="D851" s="620"/>
      <c r="E851" s="620"/>
      <c r="F851" s="620"/>
      <c r="G851" s="620"/>
    </row>
    <row r="852" spans="1:7" ht="15">
      <c r="A852" s="144"/>
      <c r="B852" s="299" t="s">
        <v>832</v>
      </c>
      <c r="C852" s="153" t="s">
        <v>833</v>
      </c>
      <c r="D852" s="154" t="s">
        <v>825</v>
      </c>
      <c r="E852" s="298">
        <v>1.02</v>
      </c>
      <c r="F852" s="155">
        <v>7.96</v>
      </c>
      <c r="G852" s="156">
        <v>8.12</v>
      </c>
    </row>
    <row r="853" spans="1:7" ht="15">
      <c r="A853" s="144"/>
      <c r="B853" s="299"/>
      <c r="C853" s="153"/>
      <c r="D853" s="154"/>
      <c r="E853" s="298"/>
      <c r="F853" s="155"/>
      <c r="G853" s="156"/>
    </row>
    <row r="854" spans="1:7" ht="15">
      <c r="A854" s="144"/>
      <c r="B854" s="299"/>
      <c r="C854" s="153"/>
      <c r="D854" s="154"/>
      <c r="E854" s="298"/>
      <c r="F854" s="155"/>
      <c r="G854" s="156"/>
    </row>
    <row r="855" spans="1:7" ht="15">
      <c r="A855" s="144"/>
      <c r="B855" s="299"/>
      <c r="C855" s="153"/>
      <c r="D855" s="154"/>
      <c r="E855" s="298"/>
      <c r="F855" s="155"/>
      <c r="G855" s="156"/>
    </row>
    <row r="856" spans="1:7" ht="15">
      <c r="A856" s="144"/>
      <c r="B856" s="299"/>
      <c r="C856" s="153"/>
      <c r="D856" s="154"/>
      <c r="E856" s="298"/>
      <c r="F856" s="155"/>
      <c r="G856" s="156"/>
    </row>
    <row r="857" spans="1:7" ht="15">
      <c r="A857" s="144"/>
      <c r="B857" s="300"/>
      <c r="C857" s="301"/>
      <c r="D857" s="154"/>
      <c r="E857" s="298"/>
      <c r="F857" s="302"/>
      <c r="G857" s="156"/>
    </row>
    <row r="858" spans="1:7" ht="15">
      <c r="A858" s="144"/>
      <c r="B858" s="619" t="s">
        <v>793</v>
      </c>
      <c r="C858" s="619"/>
      <c r="D858" s="619"/>
      <c r="E858" s="619"/>
      <c r="F858" s="619"/>
      <c r="G858" s="162">
        <v>8.12</v>
      </c>
    </row>
    <row r="859" spans="1:7" ht="15">
      <c r="A859" s="144"/>
      <c r="B859" s="620" t="s">
        <v>794</v>
      </c>
      <c r="C859" s="620"/>
      <c r="D859" s="620"/>
      <c r="E859" s="620"/>
      <c r="F859" s="620"/>
      <c r="G859" s="620"/>
    </row>
    <row r="860" spans="1:7" ht="24.75">
      <c r="A860" s="144"/>
      <c r="B860" s="300" t="s">
        <v>1175</v>
      </c>
      <c r="C860" s="153" t="s">
        <v>239</v>
      </c>
      <c r="D860" s="154" t="s">
        <v>240</v>
      </c>
      <c r="E860" s="298">
        <v>0.01</v>
      </c>
      <c r="F860" s="155">
        <v>100.06</v>
      </c>
      <c r="G860" s="156">
        <v>1</v>
      </c>
    </row>
    <row r="861" spans="1:7" ht="15">
      <c r="A861" s="144"/>
      <c r="B861" s="619" t="s">
        <v>797</v>
      </c>
      <c r="C861" s="619"/>
      <c r="D861" s="619"/>
      <c r="E861" s="619"/>
      <c r="F861" s="619"/>
      <c r="G861" s="162">
        <v>1</v>
      </c>
    </row>
    <row r="862" spans="1:7" ht="15">
      <c r="A862" s="144"/>
      <c r="B862" s="620" t="s">
        <v>798</v>
      </c>
      <c r="C862" s="620"/>
      <c r="D862" s="620"/>
      <c r="E862" s="620"/>
      <c r="F862" s="620"/>
      <c r="G862" s="620"/>
    </row>
    <row r="863" spans="1:7" ht="15">
      <c r="A863" s="144"/>
      <c r="B863" s="300"/>
      <c r="C863" s="153"/>
      <c r="D863" s="154"/>
      <c r="E863" s="298"/>
      <c r="F863" s="298"/>
      <c r="G863" s="156"/>
    </row>
    <row r="864" spans="1:7" ht="15">
      <c r="A864" s="144"/>
      <c r="B864" s="300"/>
      <c r="C864" s="301"/>
      <c r="D864" s="154"/>
      <c r="E864" s="298"/>
      <c r="F864" s="302"/>
      <c r="G864" s="156"/>
    </row>
    <row r="865" spans="1:7" ht="15">
      <c r="A865" s="144"/>
      <c r="B865" s="303"/>
      <c r="C865" s="304"/>
      <c r="D865" s="305"/>
      <c r="E865" s="306"/>
      <c r="F865" s="305"/>
      <c r="G865" s="306"/>
    </row>
    <row r="866" spans="1:7" ht="15">
      <c r="A866" s="144"/>
      <c r="B866" s="621" t="s">
        <v>799</v>
      </c>
      <c r="C866" s="621"/>
      <c r="D866" s="621"/>
      <c r="E866" s="621"/>
      <c r="F866" s="621"/>
      <c r="G866" s="307">
        <v>0</v>
      </c>
    </row>
    <row r="867" spans="1:7" ht="15">
      <c r="A867" s="144"/>
      <c r="B867" s="330"/>
      <c r="C867" s="330"/>
      <c r="D867" s="330"/>
      <c r="E867" s="330"/>
      <c r="F867" s="330"/>
      <c r="G867" s="330"/>
    </row>
    <row r="868" spans="1:7" ht="16.5">
      <c r="A868" s="144"/>
      <c r="B868" s="330"/>
      <c r="C868" s="330"/>
      <c r="D868" s="330"/>
      <c r="E868" s="330"/>
      <c r="F868" s="329" t="s">
        <v>256</v>
      </c>
      <c r="G868" s="162">
        <f>G861+G858+G850</f>
        <v>9.26</v>
      </c>
    </row>
    <row r="869" spans="1:7" ht="24.75">
      <c r="A869" s="144"/>
      <c r="B869" s="330"/>
      <c r="C869" s="330"/>
      <c r="D869" s="330"/>
      <c r="E869" s="330"/>
      <c r="F869" s="329" t="s">
        <v>800</v>
      </c>
      <c r="G869" s="162">
        <f>'3 - Encargos Soc Anexo C'!$C$55%*'6- Comp Preç Unit'!G850</f>
        <v>0.16381400000000004</v>
      </c>
    </row>
    <row r="870" spans="1:7" ht="15">
      <c r="A870" s="144"/>
      <c r="B870" s="622"/>
      <c r="C870" s="622"/>
      <c r="D870" s="163"/>
      <c r="E870" s="163"/>
      <c r="F870" s="329" t="s">
        <v>258</v>
      </c>
      <c r="G870" s="418">
        <f>'4 - BDI - Anexo D'!$I$26*(G868+G869)</f>
        <v>2.7048307934504328</v>
      </c>
    </row>
    <row r="871" spans="1:7" ht="16.5">
      <c r="A871" s="144"/>
      <c r="B871" s="622"/>
      <c r="C871" s="622"/>
      <c r="D871" s="163"/>
      <c r="E871" s="163"/>
      <c r="F871" s="308" t="s">
        <v>802</v>
      </c>
      <c r="G871" s="309">
        <f>SUM(G868:G870)</f>
        <v>12.128644793450434</v>
      </c>
    </row>
    <row r="872" spans="1:7" ht="16.5">
      <c r="A872" s="171"/>
      <c r="B872" s="171"/>
      <c r="C872" s="171"/>
      <c r="D872" s="171"/>
      <c r="E872" s="171"/>
      <c r="F872" s="308" t="s">
        <v>803</v>
      </c>
      <c r="G872" s="309">
        <f>SUM(G868:G869)</f>
        <v>9.423814</v>
      </c>
    </row>
    <row r="873" spans="1:7" ht="15">
      <c r="A873" s="171"/>
      <c r="B873" s="171"/>
      <c r="C873" s="171"/>
      <c r="D873" s="171"/>
      <c r="E873" s="171"/>
      <c r="F873" s="310"/>
      <c r="G873" s="311"/>
    </row>
    <row r="874" spans="1:9" ht="15">
      <c r="A874" s="172" t="str">
        <f>'Orçamento Básico - Anexo A'!A41</f>
        <v>B.7.f</v>
      </c>
      <c r="B874" s="167"/>
      <c r="C874" s="426" t="str">
        <f>'Orçamento Básico - Anexo A'!B41</f>
        <v>De 25,0mm2</v>
      </c>
      <c r="D874" s="167" t="s">
        <v>274</v>
      </c>
      <c r="E874" s="167"/>
      <c r="F874" s="167"/>
      <c r="G874" s="173">
        <v>15.09</v>
      </c>
      <c r="I874" s="422"/>
    </row>
    <row r="875" spans="1:7" ht="15">
      <c r="A875" s="144"/>
      <c r="B875" s="145" t="s">
        <v>241</v>
      </c>
      <c r="C875" s="169" t="s">
        <v>302</v>
      </c>
      <c r="D875" s="145"/>
      <c r="E875" s="145"/>
      <c r="F875" s="145"/>
      <c r="G875" s="145"/>
    </row>
    <row r="876" spans="1:7" ht="15">
      <c r="A876" s="144"/>
      <c r="B876" s="145" t="s">
        <v>242</v>
      </c>
      <c r="C876" s="147" t="s">
        <v>274</v>
      </c>
      <c r="D876" s="145"/>
      <c r="E876" s="145"/>
      <c r="F876" s="145"/>
      <c r="G876" s="145"/>
    </row>
    <row r="877" spans="1:7" ht="15">
      <c r="A877" s="144"/>
      <c r="B877" s="145" t="s">
        <v>93</v>
      </c>
      <c r="C877" s="170" t="str">
        <f>A874</f>
        <v>B.7.f</v>
      </c>
      <c r="D877" s="145"/>
      <c r="E877" s="145"/>
      <c r="F877" s="145"/>
      <c r="G877" s="145"/>
    </row>
    <row r="878" spans="1:7" ht="15">
      <c r="A878" s="144"/>
      <c r="B878" s="145" t="s">
        <v>1350</v>
      </c>
      <c r="C878" s="145" t="s">
        <v>1349</v>
      </c>
      <c r="D878" s="145"/>
      <c r="E878" s="145"/>
      <c r="F878" s="145"/>
      <c r="G878" s="145"/>
    </row>
    <row r="879" spans="1:7" ht="15">
      <c r="A879" s="144"/>
      <c r="B879" s="145" t="s">
        <v>243</v>
      </c>
      <c r="C879" s="149" t="s">
        <v>822</v>
      </c>
      <c r="D879" s="145"/>
      <c r="E879" s="145"/>
      <c r="F879" s="145"/>
      <c r="G879" s="145"/>
    </row>
    <row r="880" spans="1:7" ht="15">
      <c r="A880" s="144"/>
      <c r="B880" s="145" t="s">
        <v>245</v>
      </c>
      <c r="C880" s="150" t="s">
        <v>1332</v>
      </c>
      <c r="D880" s="145"/>
      <c r="E880" s="145"/>
      <c r="F880" s="145"/>
      <c r="G880" s="145"/>
    </row>
    <row r="881" spans="1:7" ht="15">
      <c r="A881" s="144"/>
      <c r="B881" s="145"/>
      <c r="C881" s="145"/>
      <c r="D881" s="145"/>
      <c r="E881" s="145"/>
      <c r="F881" s="145"/>
      <c r="G881" s="145"/>
    </row>
    <row r="882" spans="1:7" ht="15">
      <c r="A882" s="144"/>
      <c r="B882" s="151" t="s">
        <v>246</v>
      </c>
      <c r="C882" s="151" t="s">
        <v>69</v>
      </c>
      <c r="D882" s="151" t="s">
        <v>91</v>
      </c>
      <c r="E882" s="151" t="s">
        <v>247</v>
      </c>
      <c r="F882" s="151" t="s">
        <v>248</v>
      </c>
      <c r="G882" s="151" t="s">
        <v>249</v>
      </c>
    </row>
    <row r="883" spans="1:7" ht="15" customHeight="1">
      <c r="A883" s="144"/>
      <c r="B883" s="623" t="s">
        <v>789</v>
      </c>
      <c r="C883" s="623"/>
      <c r="D883" s="623"/>
      <c r="E883" s="623"/>
      <c r="F883" s="623"/>
      <c r="G883" s="623"/>
    </row>
    <row r="884" spans="1:7" ht="15">
      <c r="A884" s="144"/>
      <c r="B884" s="297" t="s">
        <v>585</v>
      </c>
      <c r="C884" s="153" t="s">
        <v>790</v>
      </c>
      <c r="D884" s="154" t="s">
        <v>251</v>
      </c>
      <c r="E884" s="298">
        <v>0.02</v>
      </c>
      <c r="F884" s="155">
        <v>5.6</v>
      </c>
      <c r="G884" s="156">
        <v>0.11</v>
      </c>
    </row>
    <row r="885" spans="1:7" ht="15">
      <c r="A885" s="144"/>
      <c r="B885" s="297" t="s">
        <v>582</v>
      </c>
      <c r="C885" s="153" t="s">
        <v>791</v>
      </c>
      <c r="D885" s="154" t="s">
        <v>251</v>
      </c>
      <c r="E885" s="298">
        <v>0.02</v>
      </c>
      <c r="F885" s="155">
        <v>7.2</v>
      </c>
      <c r="G885" s="156">
        <v>0.14</v>
      </c>
    </row>
    <row r="886" spans="1:7" ht="15" customHeight="1">
      <c r="A886" s="144"/>
      <c r="B886" s="619" t="s">
        <v>805</v>
      </c>
      <c r="C886" s="619"/>
      <c r="D886" s="619"/>
      <c r="E886" s="619"/>
      <c r="F886" s="619"/>
      <c r="G886" s="156">
        <v>0.014000000000000002</v>
      </c>
    </row>
    <row r="887" spans="1:7" ht="15" customHeight="1">
      <c r="A887" s="144"/>
      <c r="B887" s="619" t="s">
        <v>792</v>
      </c>
      <c r="C887" s="619"/>
      <c r="D887" s="619"/>
      <c r="E887" s="619"/>
      <c r="F887" s="619"/>
      <c r="G887" s="162">
        <v>0.26</v>
      </c>
    </row>
    <row r="888" spans="1:7" ht="15">
      <c r="A888" s="144"/>
      <c r="B888" s="620" t="s">
        <v>90</v>
      </c>
      <c r="C888" s="620"/>
      <c r="D888" s="620"/>
      <c r="E888" s="620"/>
      <c r="F888" s="620"/>
      <c r="G888" s="620"/>
    </row>
    <row r="889" spans="1:7" ht="15">
      <c r="A889" s="144"/>
      <c r="B889" s="299" t="s">
        <v>834</v>
      </c>
      <c r="C889" s="153" t="s">
        <v>835</v>
      </c>
      <c r="D889" s="154" t="s">
        <v>825</v>
      </c>
      <c r="E889" s="298">
        <v>1.02</v>
      </c>
      <c r="F889" s="155">
        <v>12.28</v>
      </c>
      <c r="G889" s="156">
        <v>12.53</v>
      </c>
    </row>
    <row r="890" spans="1:7" ht="15">
      <c r="A890" s="144"/>
      <c r="B890" s="299"/>
      <c r="C890" s="153"/>
      <c r="D890" s="154"/>
      <c r="E890" s="298"/>
      <c r="F890" s="155"/>
      <c r="G890" s="156"/>
    </row>
    <row r="891" spans="1:7" ht="15">
      <c r="A891" s="144"/>
      <c r="B891" s="299"/>
      <c r="C891" s="153"/>
      <c r="D891" s="154"/>
      <c r="E891" s="298"/>
      <c r="F891" s="155"/>
      <c r="G891" s="156"/>
    </row>
    <row r="892" spans="1:7" ht="15">
      <c r="A892" s="144"/>
      <c r="B892" s="299"/>
      <c r="C892" s="153"/>
      <c r="D892" s="154"/>
      <c r="E892" s="298"/>
      <c r="F892" s="155"/>
      <c r="G892" s="156"/>
    </row>
    <row r="893" spans="1:7" ht="15">
      <c r="A893" s="144"/>
      <c r="B893" s="299"/>
      <c r="C893" s="153"/>
      <c r="D893" s="154"/>
      <c r="E893" s="298"/>
      <c r="F893" s="155"/>
      <c r="G893" s="156"/>
    </row>
    <row r="894" spans="1:7" ht="15">
      <c r="A894" s="144"/>
      <c r="B894" s="300"/>
      <c r="C894" s="301"/>
      <c r="D894" s="154"/>
      <c r="E894" s="298"/>
      <c r="F894" s="302"/>
      <c r="G894" s="156"/>
    </row>
    <row r="895" spans="1:7" ht="15" customHeight="1">
      <c r="A895" s="144"/>
      <c r="B895" s="619" t="s">
        <v>793</v>
      </c>
      <c r="C895" s="619"/>
      <c r="D895" s="619"/>
      <c r="E895" s="619"/>
      <c r="F895" s="619"/>
      <c r="G895" s="162">
        <v>12.53</v>
      </c>
    </row>
    <row r="896" spans="1:7" ht="15" customHeight="1">
      <c r="A896" s="144"/>
      <c r="B896" s="620" t="s">
        <v>794</v>
      </c>
      <c r="C896" s="620"/>
      <c r="D896" s="620"/>
      <c r="E896" s="620"/>
      <c r="F896" s="620"/>
      <c r="G896" s="620"/>
    </row>
    <row r="897" spans="1:7" ht="24.75">
      <c r="A897" s="144"/>
      <c r="B897" s="300" t="s">
        <v>1175</v>
      </c>
      <c r="C897" s="153" t="s">
        <v>239</v>
      </c>
      <c r="D897" s="154" t="s">
        <v>240</v>
      </c>
      <c r="E897" s="298">
        <v>0.02</v>
      </c>
      <c r="F897" s="155">
        <v>100.06</v>
      </c>
      <c r="G897" s="156">
        <v>2</v>
      </c>
    </row>
    <row r="898" spans="1:7" ht="15" customHeight="1">
      <c r="A898" s="144"/>
      <c r="B898" s="619" t="s">
        <v>797</v>
      </c>
      <c r="C898" s="619"/>
      <c r="D898" s="619"/>
      <c r="E898" s="619"/>
      <c r="F898" s="619"/>
      <c r="G898" s="162">
        <v>2</v>
      </c>
    </row>
    <row r="899" spans="1:7" ht="15">
      <c r="A899" s="144"/>
      <c r="B899" s="620" t="s">
        <v>798</v>
      </c>
      <c r="C899" s="620"/>
      <c r="D899" s="620"/>
      <c r="E899" s="620"/>
      <c r="F899" s="620"/>
      <c r="G899" s="620"/>
    </row>
    <row r="900" spans="1:7" ht="15">
      <c r="A900" s="144"/>
      <c r="B900" s="300"/>
      <c r="C900" s="153"/>
      <c r="D900" s="154"/>
      <c r="E900" s="298"/>
      <c r="F900" s="298"/>
      <c r="G900" s="156"/>
    </row>
    <row r="901" spans="1:7" ht="15">
      <c r="A901" s="144"/>
      <c r="B901" s="300"/>
      <c r="C901" s="301"/>
      <c r="D901" s="154"/>
      <c r="E901" s="298"/>
      <c r="F901" s="302"/>
      <c r="G901" s="156"/>
    </row>
    <row r="902" spans="1:7" ht="15">
      <c r="A902" s="144"/>
      <c r="B902" s="303"/>
      <c r="C902" s="304"/>
      <c r="D902" s="305"/>
      <c r="E902" s="306"/>
      <c r="F902" s="305"/>
      <c r="G902" s="306"/>
    </row>
    <row r="903" spans="1:7" ht="15" customHeight="1">
      <c r="A903" s="144"/>
      <c r="B903" s="621" t="s">
        <v>799</v>
      </c>
      <c r="C903" s="621"/>
      <c r="D903" s="621"/>
      <c r="E903" s="621"/>
      <c r="F903" s="621"/>
      <c r="G903" s="307">
        <v>0</v>
      </c>
    </row>
    <row r="904" spans="1:7" ht="15">
      <c r="A904" s="144"/>
      <c r="B904" s="330"/>
      <c r="C904" s="330"/>
      <c r="D904" s="330"/>
      <c r="E904" s="330"/>
      <c r="F904" s="330"/>
      <c r="G904" s="330"/>
    </row>
    <row r="905" spans="1:7" ht="16.5">
      <c r="A905" s="144"/>
      <c r="B905" s="330"/>
      <c r="C905" s="330"/>
      <c r="D905" s="330"/>
      <c r="E905" s="330"/>
      <c r="F905" s="329" t="s">
        <v>256</v>
      </c>
      <c r="G905" s="162">
        <f>G898+G895+G887</f>
        <v>14.79</v>
      </c>
    </row>
    <row r="906" spans="1:7" ht="24.75">
      <c r="A906" s="144"/>
      <c r="B906" s="330"/>
      <c r="C906" s="330"/>
      <c r="D906" s="330"/>
      <c r="E906" s="330"/>
      <c r="F906" s="329" t="s">
        <v>800</v>
      </c>
      <c r="G906" s="162">
        <f>'3 - Encargos Soc Anexo C'!$C$55%*'6- Comp Preç Unit'!G887</f>
        <v>0.30422600000000005</v>
      </c>
    </row>
    <row r="907" spans="1:7" ht="15">
      <c r="A907" s="144"/>
      <c r="B907" s="622"/>
      <c r="C907" s="622"/>
      <c r="D907" s="163"/>
      <c r="E907" s="163"/>
      <c r="F907" s="329" t="s">
        <v>258</v>
      </c>
      <c r="G907" s="418">
        <f>'4 - BDI - Anexo D'!$I$26*(G905+G906)</f>
        <v>4.332357078365527</v>
      </c>
    </row>
    <row r="908" spans="1:7" ht="16.5">
      <c r="A908" s="144"/>
      <c r="B908" s="622"/>
      <c r="C908" s="622"/>
      <c r="D908" s="163"/>
      <c r="E908" s="163"/>
      <c r="F908" s="308" t="s">
        <v>802</v>
      </c>
      <c r="G908" s="309">
        <f>SUM(G905:G907)</f>
        <v>19.426583078365525</v>
      </c>
    </row>
    <row r="909" spans="1:7" ht="16.5">
      <c r="A909" s="171"/>
      <c r="B909" s="171"/>
      <c r="C909" s="171"/>
      <c r="D909" s="171"/>
      <c r="E909" s="171"/>
      <c r="F909" s="308" t="s">
        <v>803</v>
      </c>
      <c r="G909" s="309">
        <f>SUM(G905:G906)</f>
        <v>15.094225999999999</v>
      </c>
    </row>
    <row r="910" spans="1:7" ht="15">
      <c r="A910" s="171"/>
      <c r="B910" s="171"/>
      <c r="C910" s="171"/>
      <c r="D910" s="171"/>
      <c r="E910" s="171"/>
      <c r="F910" s="310"/>
      <c r="G910" s="311"/>
    </row>
    <row r="911" spans="1:9" ht="15">
      <c r="A911" s="172" t="str">
        <f>'Orçamento Básico - Anexo A'!A43</f>
        <v>B.8.a</v>
      </c>
      <c r="B911" s="167"/>
      <c r="C911" s="426" t="str">
        <f>'Orçamento Básico - Anexo A'!B43</f>
        <v>PP 3x2,5mm2</v>
      </c>
      <c r="D911" s="167" t="s">
        <v>274</v>
      </c>
      <c r="E911" s="167"/>
      <c r="F911" s="167"/>
      <c r="G911" s="173">
        <v>6</v>
      </c>
      <c r="I911" s="422"/>
    </row>
    <row r="912" spans="1:7" ht="15">
      <c r="A912" s="144"/>
      <c r="B912" s="145" t="s">
        <v>241</v>
      </c>
      <c r="C912" s="169" t="s">
        <v>304</v>
      </c>
      <c r="D912" s="145"/>
      <c r="E912" s="145"/>
      <c r="F912" s="145"/>
      <c r="G912" s="145"/>
    </row>
    <row r="913" spans="1:7" ht="15">
      <c r="A913" s="144"/>
      <c r="B913" s="145" t="s">
        <v>242</v>
      </c>
      <c r="C913" s="147" t="s">
        <v>274</v>
      </c>
      <c r="D913" s="145"/>
      <c r="E913" s="145"/>
      <c r="F913" s="145"/>
      <c r="G913" s="145"/>
    </row>
    <row r="914" spans="1:7" ht="15">
      <c r="A914" s="144"/>
      <c r="B914" s="145" t="s">
        <v>93</v>
      </c>
      <c r="C914" s="170" t="str">
        <f>A911</f>
        <v>B.8.a</v>
      </c>
      <c r="D914" s="145"/>
      <c r="E914" s="145"/>
      <c r="F914" s="145"/>
      <c r="G914" s="145"/>
    </row>
    <row r="915" spans="1:7" ht="15">
      <c r="A915" s="144"/>
      <c r="B915" s="145" t="s">
        <v>1350</v>
      </c>
      <c r="C915" s="145" t="s">
        <v>1349</v>
      </c>
      <c r="D915" s="145"/>
      <c r="E915" s="145"/>
      <c r="F915" s="145"/>
      <c r="G915" s="145"/>
    </row>
    <row r="916" spans="1:7" ht="15">
      <c r="A916" s="144"/>
      <c r="B916" s="145" t="s">
        <v>243</v>
      </c>
      <c r="C916" s="149" t="s">
        <v>822</v>
      </c>
      <c r="D916" s="145"/>
      <c r="E916" s="145"/>
      <c r="F916" s="145"/>
      <c r="G916" s="145"/>
    </row>
    <row r="917" spans="1:7" ht="15">
      <c r="A917" s="144"/>
      <c r="B917" s="145" t="s">
        <v>245</v>
      </c>
      <c r="C917" s="150" t="s">
        <v>1332</v>
      </c>
      <c r="D917" s="145"/>
      <c r="E917" s="145"/>
      <c r="F917" s="145"/>
      <c r="G917" s="145"/>
    </row>
    <row r="918" spans="1:7" ht="15">
      <c r="A918" s="144"/>
      <c r="B918" s="145"/>
      <c r="C918" s="145"/>
      <c r="D918" s="145"/>
      <c r="E918" s="145"/>
      <c r="F918" s="145"/>
      <c r="G918" s="145"/>
    </row>
    <row r="919" spans="1:7" ht="15">
      <c r="A919" s="144"/>
      <c r="B919" s="151" t="s">
        <v>246</v>
      </c>
      <c r="C919" s="151" t="s">
        <v>69</v>
      </c>
      <c r="D919" s="151" t="s">
        <v>91</v>
      </c>
      <c r="E919" s="151" t="s">
        <v>247</v>
      </c>
      <c r="F919" s="151" t="s">
        <v>248</v>
      </c>
      <c r="G919" s="151" t="s">
        <v>249</v>
      </c>
    </row>
    <row r="920" spans="1:7" ht="15">
      <c r="A920" s="144"/>
      <c r="B920" s="623" t="s">
        <v>789</v>
      </c>
      <c r="C920" s="623"/>
      <c r="D920" s="623"/>
      <c r="E920" s="623"/>
      <c r="F920" s="623"/>
      <c r="G920" s="623"/>
    </row>
    <row r="921" spans="1:7" ht="15">
      <c r="A921" s="144"/>
      <c r="B921" s="297" t="s">
        <v>585</v>
      </c>
      <c r="C921" s="153" t="s">
        <v>790</v>
      </c>
      <c r="D921" s="154" t="s">
        <v>251</v>
      </c>
      <c r="E921" s="298">
        <v>0.02</v>
      </c>
      <c r="F921" s="155">
        <v>5.6</v>
      </c>
      <c r="G921" s="156">
        <v>0.11</v>
      </c>
    </row>
    <row r="922" spans="1:7" ht="15">
      <c r="A922" s="144"/>
      <c r="B922" s="297" t="s">
        <v>582</v>
      </c>
      <c r="C922" s="153" t="s">
        <v>791</v>
      </c>
      <c r="D922" s="154" t="s">
        <v>251</v>
      </c>
      <c r="E922" s="298">
        <v>0.02</v>
      </c>
      <c r="F922" s="155">
        <v>7.2</v>
      </c>
      <c r="G922" s="156">
        <v>0.14</v>
      </c>
    </row>
    <row r="923" spans="1:7" ht="15">
      <c r="A923" s="144"/>
      <c r="B923" s="619" t="s">
        <v>805</v>
      </c>
      <c r="C923" s="619"/>
      <c r="D923" s="619"/>
      <c r="E923" s="619"/>
      <c r="F923" s="619"/>
      <c r="G923" s="156">
        <v>0.014000000000000002</v>
      </c>
    </row>
    <row r="924" spans="1:7" ht="15">
      <c r="A924" s="144"/>
      <c r="B924" s="619" t="s">
        <v>792</v>
      </c>
      <c r="C924" s="619"/>
      <c r="D924" s="619"/>
      <c r="E924" s="619"/>
      <c r="F924" s="619"/>
      <c r="G924" s="162">
        <v>0.26</v>
      </c>
    </row>
    <row r="925" spans="1:7" ht="15">
      <c r="A925" s="144"/>
      <c r="B925" s="620" t="s">
        <v>90</v>
      </c>
      <c r="C925" s="620"/>
      <c r="D925" s="620"/>
      <c r="E925" s="620"/>
      <c r="F925" s="620"/>
      <c r="G925" s="620"/>
    </row>
    <row r="926" spans="1:7" ht="15">
      <c r="A926" s="144"/>
      <c r="B926" s="299" t="s">
        <v>629</v>
      </c>
      <c r="C926" s="153" t="s">
        <v>630</v>
      </c>
      <c r="D926" s="154" t="s">
        <v>825</v>
      </c>
      <c r="E926" s="298">
        <v>1</v>
      </c>
      <c r="F926" s="155">
        <v>3.44</v>
      </c>
      <c r="G926" s="156">
        <v>3.44</v>
      </c>
    </row>
    <row r="927" spans="1:7" ht="15">
      <c r="A927" s="144"/>
      <c r="B927" s="299"/>
      <c r="C927" s="153"/>
      <c r="D927" s="154"/>
      <c r="E927" s="298"/>
      <c r="F927" s="155"/>
      <c r="G927" s="156"/>
    </row>
    <row r="928" spans="1:7" ht="15">
      <c r="A928" s="144"/>
      <c r="B928" s="299"/>
      <c r="C928" s="153"/>
      <c r="D928" s="154"/>
      <c r="E928" s="298"/>
      <c r="F928" s="155"/>
      <c r="G928" s="156"/>
    </row>
    <row r="929" spans="1:7" ht="15">
      <c r="A929" s="144"/>
      <c r="B929" s="299"/>
      <c r="C929" s="153"/>
      <c r="D929" s="154"/>
      <c r="E929" s="298"/>
      <c r="F929" s="155"/>
      <c r="G929" s="156"/>
    </row>
    <row r="930" spans="1:7" ht="15">
      <c r="A930" s="144"/>
      <c r="B930" s="299"/>
      <c r="C930" s="153"/>
      <c r="D930" s="154"/>
      <c r="E930" s="298"/>
      <c r="F930" s="155"/>
      <c r="G930" s="156"/>
    </row>
    <row r="931" spans="1:7" ht="15">
      <c r="A931" s="144"/>
      <c r="B931" s="300"/>
      <c r="C931" s="301"/>
      <c r="D931" s="154"/>
      <c r="E931" s="298"/>
      <c r="F931" s="302"/>
      <c r="G931" s="156"/>
    </row>
    <row r="932" spans="1:7" ht="15">
      <c r="A932" s="144"/>
      <c r="B932" s="619" t="s">
        <v>793</v>
      </c>
      <c r="C932" s="619"/>
      <c r="D932" s="619"/>
      <c r="E932" s="619"/>
      <c r="F932" s="619"/>
      <c r="G932" s="162">
        <v>3.44</v>
      </c>
    </row>
    <row r="933" spans="1:7" ht="15">
      <c r="A933" s="144"/>
      <c r="B933" s="620" t="s">
        <v>794</v>
      </c>
      <c r="C933" s="620"/>
      <c r="D933" s="620"/>
      <c r="E933" s="620"/>
      <c r="F933" s="620"/>
      <c r="G933" s="620"/>
    </row>
    <row r="934" spans="1:7" ht="24.75">
      <c r="A934" s="144"/>
      <c r="B934" s="300" t="s">
        <v>1175</v>
      </c>
      <c r="C934" s="153" t="s">
        <v>239</v>
      </c>
      <c r="D934" s="154" t="s">
        <v>240</v>
      </c>
      <c r="E934" s="298">
        <v>0.02</v>
      </c>
      <c r="F934" s="155">
        <v>100.06</v>
      </c>
      <c r="G934" s="156">
        <v>2</v>
      </c>
    </row>
    <row r="935" spans="1:7" ht="15">
      <c r="A935" s="144"/>
      <c r="B935" s="619" t="s">
        <v>797</v>
      </c>
      <c r="C935" s="619"/>
      <c r="D935" s="619"/>
      <c r="E935" s="619"/>
      <c r="F935" s="619"/>
      <c r="G935" s="162">
        <v>2</v>
      </c>
    </row>
    <row r="936" spans="1:7" ht="15">
      <c r="A936" s="144"/>
      <c r="B936" s="620" t="s">
        <v>798</v>
      </c>
      <c r="C936" s="620"/>
      <c r="D936" s="620"/>
      <c r="E936" s="620"/>
      <c r="F936" s="620"/>
      <c r="G936" s="620"/>
    </row>
    <row r="937" spans="1:7" ht="15">
      <c r="A937" s="144"/>
      <c r="B937" s="300"/>
      <c r="C937" s="153"/>
      <c r="D937" s="154"/>
      <c r="E937" s="298"/>
      <c r="F937" s="298"/>
      <c r="G937" s="156"/>
    </row>
    <row r="938" spans="1:7" ht="15">
      <c r="A938" s="144"/>
      <c r="B938" s="300"/>
      <c r="C938" s="301"/>
      <c r="D938" s="154"/>
      <c r="E938" s="298"/>
      <c r="F938" s="302"/>
      <c r="G938" s="156"/>
    </row>
    <row r="939" spans="1:7" ht="15">
      <c r="A939" s="144"/>
      <c r="B939" s="303"/>
      <c r="C939" s="304"/>
      <c r="D939" s="305"/>
      <c r="E939" s="306"/>
      <c r="F939" s="305"/>
      <c r="G939" s="306"/>
    </row>
    <row r="940" spans="1:7" ht="15">
      <c r="A940" s="144"/>
      <c r="B940" s="621" t="s">
        <v>799</v>
      </c>
      <c r="C940" s="621"/>
      <c r="D940" s="621"/>
      <c r="E940" s="621"/>
      <c r="F940" s="621"/>
      <c r="G940" s="307">
        <v>0</v>
      </c>
    </row>
    <row r="941" spans="1:7" ht="15">
      <c r="A941" s="144"/>
      <c r="B941" s="330"/>
      <c r="C941" s="330"/>
      <c r="D941" s="330"/>
      <c r="E941" s="330"/>
      <c r="F941" s="330"/>
      <c r="G941" s="330"/>
    </row>
    <row r="942" spans="1:7" ht="16.5">
      <c r="A942" s="144"/>
      <c r="B942" s="330"/>
      <c r="C942" s="330"/>
      <c r="D942" s="330"/>
      <c r="E942" s="330"/>
      <c r="F942" s="329" t="s">
        <v>256</v>
      </c>
      <c r="G942" s="162">
        <f>G935+G932+G924</f>
        <v>5.699999999999999</v>
      </c>
    </row>
    <row r="943" spans="1:7" ht="24.75">
      <c r="A943" s="144"/>
      <c r="B943" s="330"/>
      <c r="C943" s="330"/>
      <c r="D943" s="330"/>
      <c r="E943" s="330"/>
      <c r="F943" s="329" t="s">
        <v>800</v>
      </c>
      <c r="G943" s="162">
        <f>'3 - Encargos Soc Anexo C'!$C$55%*'6- Comp Preç Unit'!G924</f>
        <v>0.30422600000000005</v>
      </c>
    </row>
    <row r="944" spans="1:7" ht="15">
      <c r="A944" s="144"/>
      <c r="B944" s="622"/>
      <c r="C944" s="622"/>
      <c r="D944" s="163"/>
      <c r="E944" s="163"/>
      <c r="F944" s="329" t="s">
        <v>258</v>
      </c>
      <c r="G944" s="418">
        <f>'4 - BDI - Anexo D'!$I$26*(G942+G943)</f>
        <v>1.7233378519181</v>
      </c>
    </row>
    <row r="945" spans="1:7" ht="24.75" customHeight="1">
      <c r="A945" s="144"/>
      <c r="B945" s="622"/>
      <c r="C945" s="622"/>
      <c r="D945" s="163"/>
      <c r="E945" s="163"/>
      <c r="F945" s="308" t="s">
        <v>802</v>
      </c>
      <c r="G945" s="309">
        <f>SUM(G942:G944)</f>
        <v>7.727563851918099</v>
      </c>
    </row>
    <row r="946" spans="1:7" ht="16.5">
      <c r="A946" s="171"/>
      <c r="B946" s="171"/>
      <c r="C946" s="171"/>
      <c r="D946" s="171"/>
      <c r="E946" s="171"/>
      <c r="F946" s="308" t="s">
        <v>803</v>
      </c>
      <c r="G946" s="309">
        <f>SUM(G942:G943)</f>
        <v>6.004225999999999</v>
      </c>
    </row>
    <row r="947" spans="1:7" ht="15">
      <c r="A947" s="171"/>
      <c r="B947" s="171"/>
      <c r="C947" s="171"/>
      <c r="D947" s="171"/>
      <c r="E947" s="171"/>
      <c r="F947" s="171"/>
      <c r="G947" s="171"/>
    </row>
    <row r="948" spans="1:9" ht="15">
      <c r="A948" s="172" t="str">
        <f>'Orçamento Básico - Anexo A'!A44</f>
        <v>B.8.b</v>
      </c>
      <c r="B948" s="167"/>
      <c r="C948" s="426" t="str">
        <f>'Orçamento Básico - Anexo A'!B44</f>
        <v xml:space="preserve">Concêntrico bipolar 4,0mm2 </v>
      </c>
      <c r="D948" s="167" t="s">
        <v>274</v>
      </c>
      <c r="E948" s="167"/>
      <c r="F948" s="167"/>
      <c r="G948" s="173">
        <v>4.64</v>
      </c>
      <c r="I948" s="422"/>
    </row>
    <row r="949" spans="1:7" ht="15">
      <c r="A949" s="144"/>
      <c r="B949" s="145" t="s">
        <v>241</v>
      </c>
      <c r="C949" s="169" t="s">
        <v>836</v>
      </c>
      <c r="D949" s="145"/>
      <c r="E949" s="145"/>
      <c r="F949" s="145"/>
      <c r="G949" s="145"/>
    </row>
    <row r="950" spans="1:7" ht="15">
      <c r="A950" s="144"/>
      <c r="B950" s="145" t="s">
        <v>242</v>
      </c>
      <c r="C950" s="147" t="s">
        <v>274</v>
      </c>
      <c r="D950" s="145"/>
      <c r="E950" s="145"/>
      <c r="F950" s="145"/>
      <c r="G950" s="145"/>
    </row>
    <row r="951" spans="1:7" ht="15">
      <c r="A951" s="144"/>
      <c r="B951" s="145" t="s">
        <v>93</v>
      </c>
      <c r="C951" s="170" t="str">
        <f>A948</f>
        <v>B.8.b</v>
      </c>
      <c r="D951" s="145"/>
      <c r="E951" s="145"/>
      <c r="F951" s="145"/>
      <c r="G951" s="145"/>
    </row>
    <row r="952" spans="1:7" ht="15">
      <c r="A952" s="144"/>
      <c r="B952" s="145" t="s">
        <v>1350</v>
      </c>
      <c r="C952" s="145" t="s">
        <v>1349</v>
      </c>
      <c r="D952" s="145"/>
      <c r="E952" s="145"/>
      <c r="F952" s="145"/>
      <c r="G952" s="145"/>
    </row>
    <row r="953" spans="1:7" ht="15">
      <c r="A953" s="144"/>
      <c r="B953" s="145" t="s">
        <v>243</v>
      </c>
      <c r="C953" s="149" t="s">
        <v>822</v>
      </c>
      <c r="D953" s="145"/>
      <c r="E953" s="145"/>
      <c r="F953" s="145"/>
      <c r="G953" s="145"/>
    </row>
    <row r="954" spans="1:7" ht="15">
      <c r="A954" s="144"/>
      <c r="B954" s="145" t="s">
        <v>245</v>
      </c>
      <c r="C954" s="150" t="s">
        <v>1332</v>
      </c>
      <c r="D954" s="145"/>
      <c r="E954" s="145"/>
      <c r="F954" s="145"/>
      <c r="G954" s="145"/>
    </row>
    <row r="955" spans="1:7" ht="15">
      <c r="A955" s="144"/>
      <c r="B955" s="145"/>
      <c r="C955" s="145"/>
      <c r="D955" s="145"/>
      <c r="E955" s="145"/>
      <c r="F955" s="145"/>
      <c r="G955" s="145"/>
    </row>
    <row r="956" spans="1:7" ht="15">
      <c r="A956" s="144"/>
      <c r="B956" s="151" t="s">
        <v>246</v>
      </c>
      <c r="C956" s="151" t="s">
        <v>69</v>
      </c>
      <c r="D956" s="151" t="s">
        <v>91</v>
      </c>
      <c r="E956" s="151" t="s">
        <v>247</v>
      </c>
      <c r="F956" s="151" t="s">
        <v>248</v>
      </c>
      <c r="G956" s="151" t="s">
        <v>249</v>
      </c>
    </row>
    <row r="957" spans="1:7" ht="15">
      <c r="A957" s="144"/>
      <c r="B957" s="623" t="s">
        <v>789</v>
      </c>
      <c r="C957" s="623"/>
      <c r="D957" s="623"/>
      <c r="E957" s="623"/>
      <c r="F957" s="623"/>
      <c r="G957" s="623"/>
    </row>
    <row r="958" spans="1:7" ht="15">
      <c r="A958" s="144"/>
      <c r="B958" s="297" t="s">
        <v>585</v>
      </c>
      <c r="C958" s="153" t="s">
        <v>790</v>
      </c>
      <c r="D958" s="154" t="s">
        <v>251</v>
      </c>
      <c r="E958" s="298">
        <v>0.02</v>
      </c>
      <c r="F958" s="155">
        <v>5.6</v>
      </c>
      <c r="G958" s="156">
        <v>0.11</v>
      </c>
    </row>
    <row r="959" spans="1:7" ht="15">
      <c r="A959" s="144"/>
      <c r="B959" s="297" t="s">
        <v>582</v>
      </c>
      <c r="C959" s="153" t="s">
        <v>791</v>
      </c>
      <c r="D959" s="154" t="s">
        <v>251</v>
      </c>
      <c r="E959" s="298">
        <v>0.02</v>
      </c>
      <c r="F959" s="155">
        <v>7.2</v>
      </c>
      <c r="G959" s="156">
        <v>0.14</v>
      </c>
    </row>
    <row r="960" spans="1:7" ht="15">
      <c r="A960" s="144"/>
      <c r="B960" s="619" t="s">
        <v>805</v>
      </c>
      <c r="C960" s="619"/>
      <c r="D960" s="619"/>
      <c r="E960" s="619"/>
      <c r="F960" s="619"/>
      <c r="G960" s="156">
        <v>0.014000000000000002</v>
      </c>
    </row>
    <row r="961" spans="1:7" ht="15">
      <c r="A961" s="144"/>
      <c r="B961" s="619" t="s">
        <v>792</v>
      </c>
      <c r="C961" s="619"/>
      <c r="D961" s="619"/>
      <c r="E961" s="619"/>
      <c r="F961" s="619"/>
      <c r="G961" s="162">
        <v>0.26</v>
      </c>
    </row>
    <row r="962" spans="1:7" ht="15">
      <c r="A962" s="144"/>
      <c r="B962" s="620" t="s">
        <v>90</v>
      </c>
      <c r="C962" s="620"/>
      <c r="D962" s="620"/>
      <c r="E962" s="620"/>
      <c r="F962" s="620"/>
      <c r="G962" s="620"/>
    </row>
    <row r="963" spans="1:7" ht="15">
      <c r="A963" s="144"/>
      <c r="B963" s="312" t="s">
        <v>1184</v>
      </c>
      <c r="C963" s="153" t="s">
        <v>837</v>
      </c>
      <c r="D963" s="154" t="s">
        <v>825</v>
      </c>
      <c r="E963" s="298">
        <v>1</v>
      </c>
      <c r="F963" s="155">
        <v>2.075</v>
      </c>
      <c r="G963" s="156">
        <v>2.08</v>
      </c>
    </row>
    <row r="964" spans="1:7" ht="15">
      <c r="A964" s="144"/>
      <c r="B964" s="299"/>
      <c r="C964" s="153"/>
      <c r="D964" s="154"/>
      <c r="E964" s="298"/>
      <c r="F964" s="155"/>
      <c r="G964" s="156"/>
    </row>
    <row r="965" spans="1:7" ht="15">
      <c r="A965" s="144"/>
      <c r="B965" s="299"/>
      <c r="C965" s="153"/>
      <c r="D965" s="154"/>
      <c r="E965" s="298"/>
      <c r="F965" s="155"/>
      <c r="G965" s="156"/>
    </row>
    <row r="966" spans="1:7" ht="15">
      <c r="A966" s="144"/>
      <c r="B966" s="299"/>
      <c r="C966" s="153"/>
      <c r="D966" s="154"/>
      <c r="E966" s="298"/>
      <c r="F966" s="155"/>
      <c r="G966" s="156"/>
    </row>
    <row r="967" spans="1:7" ht="15">
      <c r="A967" s="144"/>
      <c r="B967" s="299"/>
      <c r="C967" s="153"/>
      <c r="D967" s="154"/>
      <c r="E967" s="298"/>
      <c r="F967" s="155"/>
      <c r="G967" s="156"/>
    </row>
    <row r="968" spans="1:7" ht="15">
      <c r="A968" s="144"/>
      <c r="B968" s="300"/>
      <c r="C968" s="301"/>
      <c r="D968" s="154"/>
      <c r="E968" s="298"/>
      <c r="F968" s="302"/>
      <c r="G968" s="156"/>
    </row>
    <row r="969" spans="1:7" ht="15">
      <c r="A969" s="144"/>
      <c r="B969" s="619" t="s">
        <v>793</v>
      </c>
      <c r="C969" s="619"/>
      <c r="D969" s="619"/>
      <c r="E969" s="619"/>
      <c r="F969" s="619"/>
      <c r="G969" s="162">
        <v>2.08</v>
      </c>
    </row>
    <row r="970" spans="1:7" ht="15">
      <c r="A970" s="144"/>
      <c r="B970" s="620" t="s">
        <v>794</v>
      </c>
      <c r="C970" s="620"/>
      <c r="D970" s="620"/>
      <c r="E970" s="620"/>
      <c r="F970" s="620"/>
      <c r="G970" s="620"/>
    </row>
    <row r="971" spans="1:7" ht="24.75">
      <c r="A971" s="144"/>
      <c r="B971" s="300" t="s">
        <v>1175</v>
      </c>
      <c r="C971" s="153" t="s">
        <v>239</v>
      </c>
      <c r="D971" s="154" t="s">
        <v>240</v>
      </c>
      <c r="E971" s="298">
        <v>0.02</v>
      </c>
      <c r="F971" s="155">
        <v>100.06</v>
      </c>
      <c r="G971" s="156">
        <v>2</v>
      </c>
    </row>
    <row r="972" spans="1:7" ht="15">
      <c r="A972" s="144"/>
      <c r="B972" s="619" t="s">
        <v>797</v>
      </c>
      <c r="C972" s="619"/>
      <c r="D972" s="619"/>
      <c r="E972" s="619"/>
      <c r="F972" s="619"/>
      <c r="G972" s="162">
        <v>2</v>
      </c>
    </row>
    <row r="973" spans="1:7" ht="15">
      <c r="A973" s="144"/>
      <c r="B973" s="620" t="s">
        <v>798</v>
      </c>
      <c r="C973" s="620"/>
      <c r="D973" s="620"/>
      <c r="E973" s="620"/>
      <c r="F973" s="620"/>
      <c r="G973" s="620"/>
    </row>
    <row r="974" spans="1:7" ht="15">
      <c r="A974" s="144"/>
      <c r="B974" s="300"/>
      <c r="C974" s="153"/>
      <c r="D974" s="154"/>
      <c r="E974" s="298"/>
      <c r="F974" s="298"/>
      <c r="G974" s="156"/>
    </row>
    <row r="975" spans="1:7" ht="15">
      <c r="A975" s="144"/>
      <c r="B975" s="300"/>
      <c r="C975" s="301"/>
      <c r="D975" s="154"/>
      <c r="E975" s="298"/>
      <c r="F975" s="302"/>
      <c r="G975" s="156"/>
    </row>
    <row r="976" spans="1:7" ht="15">
      <c r="A976" s="144"/>
      <c r="B976" s="303"/>
      <c r="C976" s="304"/>
      <c r="D976" s="305"/>
      <c r="E976" s="306"/>
      <c r="F976" s="305"/>
      <c r="G976" s="306"/>
    </row>
    <row r="977" spans="1:7" ht="15">
      <c r="A977" s="144"/>
      <c r="B977" s="621" t="s">
        <v>799</v>
      </c>
      <c r="C977" s="621"/>
      <c r="D977" s="621"/>
      <c r="E977" s="621"/>
      <c r="F977" s="621"/>
      <c r="G977" s="307">
        <v>0</v>
      </c>
    </row>
    <row r="978" spans="1:7" ht="15">
      <c r="A978" s="144"/>
      <c r="B978" s="330"/>
      <c r="C978" s="330"/>
      <c r="D978" s="330"/>
      <c r="E978" s="330"/>
      <c r="F978" s="330"/>
      <c r="G978" s="330"/>
    </row>
    <row r="979" spans="1:7" ht="16.5">
      <c r="A979" s="144"/>
      <c r="B979" s="330"/>
      <c r="C979" s="330"/>
      <c r="D979" s="330"/>
      <c r="E979" s="330"/>
      <c r="F979" s="329" t="s">
        <v>256</v>
      </c>
      <c r="G979" s="162">
        <f>G972+G969+G961</f>
        <v>4.34</v>
      </c>
    </row>
    <row r="980" spans="1:7" ht="24.75">
      <c r="A980" s="144"/>
      <c r="B980" s="330"/>
      <c r="C980" s="330"/>
      <c r="D980" s="330"/>
      <c r="E980" s="330"/>
      <c r="F980" s="329" t="s">
        <v>800</v>
      </c>
      <c r="G980" s="162">
        <f>'3 - Encargos Soc Anexo C'!$C$55%*'6- Comp Preç Unit'!G961</f>
        <v>0.30422600000000005</v>
      </c>
    </row>
    <row r="981" spans="1:7" ht="15">
      <c r="A981" s="144"/>
      <c r="B981" s="622"/>
      <c r="C981" s="622"/>
      <c r="D981" s="163"/>
      <c r="E981" s="163"/>
      <c r="F981" s="329" t="s">
        <v>258</v>
      </c>
      <c r="G981" s="418">
        <f>'4 - BDI - Anexo D'!$I$26*(G979+G980)</f>
        <v>1.3329895408104542</v>
      </c>
    </row>
    <row r="982" spans="1:7" ht="24.75" customHeight="1">
      <c r="A982" s="144"/>
      <c r="B982" s="622"/>
      <c r="C982" s="622"/>
      <c r="D982" s="163"/>
      <c r="E982" s="163"/>
      <c r="F982" s="308" t="s">
        <v>802</v>
      </c>
      <c r="G982" s="309">
        <f>SUM(G979:G981)</f>
        <v>5.9772155408104535</v>
      </c>
    </row>
    <row r="983" spans="1:7" ht="16.5">
      <c r="A983" s="171"/>
      <c r="B983" s="171"/>
      <c r="C983" s="171"/>
      <c r="D983" s="171"/>
      <c r="E983" s="171"/>
      <c r="F983" s="308" t="s">
        <v>803</v>
      </c>
      <c r="G983" s="309">
        <f>SUM(G979:G980)</f>
        <v>4.644226</v>
      </c>
    </row>
    <row r="984" spans="1:7" ht="15">
      <c r="A984" s="171"/>
      <c r="B984" s="171"/>
      <c r="C984" s="171"/>
      <c r="D984" s="171"/>
      <c r="E984" s="171"/>
      <c r="F984" s="310"/>
      <c r="G984" s="311"/>
    </row>
    <row r="985" spans="1:9" ht="15">
      <c r="A985" s="172" t="str">
        <f>'Orçamento Básico - Anexo A'!A46</f>
        <v>B.9.a</v>
      </c>
      <c r="B985" s="167"/>
      <c r="C985" s="426" t="str">
        <f>'Orçamento Básico - Anexo A'!B46</f>
        <v>1#16(16)mm2</v>
      </c>
      <c r="D985" s="167" t="s">
        <v>274</v>
      </c>
      <c r="E985" s="167"/>
      <c r="F985" s="167"/>
      <c r="G985" s="173">
        <v>6.56</v>
      </c>
      <c r="I985" s="422"/>
    </row>
    <row r="986" spans="1:7" ht="15">
      <c r="A986" s="144"/>
      <c r="B986" s="145" t="s">
        <v>241</v>
      </c>
      <c r="C986" s="169" t="s">
        <v>307</v>
      </c>
      <c r="D986" s="145"/>
      <c r="E986" s="145"/>
      <c r="F986" s="145"/>
      <c r="G986" s="145"/>
    </row>
    <row r="987" spans="1:7" ht="15">
      <c r="A987" s="144"/>
      <c r="B987" s="145" t="s">
        <v>242</v>
      </c>
      <c r="C987" s="147" t="s">
        <v>274</v>
      </c>
      <c r="D987" s="145"/>
      <c r="E987" s="145"/>
      <c r="F987" s="145"/>
      <c r="G987" s="145"/>
    </row>
    <row r="988" spans="1:7" ht="15">
      <c r="A988" s="144"/>
      <c r="B988" s="145" t="s">
        <v>93</v>
      </c>
      <c r="C988" s="170" t="str">
        <f>A985</f>
        <v>B.9.a</v>
      </c>
      <c r="D988" s="145"/>
      <c r="E988" s="145"/>
      <c r="F988" s="145"/>
      <c r="G988" s="145"/>
    </row>
    <row r="989" spans="1:7" ht="15">
      <c r="A989" s="144"/>
      <c r="B989" s="145" t="s">
        <v>1350</v>
      </c>
      <c r="C989" s="145" t="s">
        <v>1349</v>
      </c>
      <c r="D989" s="145"/>
      <c r="E989" s="145"/>
      <c r="F989" s="145"/>
      <c r="G989" s="145"/>
    </row>
    <row r="990" spans="1:7" ht="15">
      <c r="A990" s="144"/>
      <c r="B990" s="145" t="s">
        <v>243</v>
      </c>
      <c r="C990" s="149" t="s">
        <v>822</v>
      </c>
      <c r="D990" s="145"/>
      <c r="E990" s="145"/>
      <c r="F990" s="145"/>
      <c r="G990" s="145"/>
    </row>
    <row r="991" spans="1:7" ht="15">
      <c r="A991" s="144"/>
      <c r="B991" s="145" t="s">
        <v>245</v>
      </c>
      <c r="C991" s="150" t="s">
        <v>1332</v>
      </c>
      <c r="D991" s="145"/>
      <c r="E991" s="145"/>
      <c r="F991" s="145"/>
      <c r="G991" s="145"/>
    </row>
    <row r="992" spans="1:7" ht="15">
      <c r="A992" s="144"/>
      <c r="B992" s="145"/>
      <c r="C992" s="145"/>
      <c r="D992" s="145"/>
      <c r="E992" s="145"/>
      <c r="F992" s="145"/>
      <c r="G992" s="145"/>
    </row>
    <row r="993" spans="1:7" ht="15">
      <c r="A993" s="144"/>
      <c r="B993" s="151" t="s">
        <v>246</v>
      </c>
      <c r="C993" s="151" t="s">
        <v>69</v>
      </c>
      <c r="D993" s="151" t="s">
        <v>91</v>
      </c>
      <c r="E993" s="151" t="s">
        <v>247</v>
      </c>
      <c r="F993" s="151" t="s">
        <v>248</v>
      </c>
      <c r="G993" s="151" t="s">
        <v>249</v>
      </c>
    </row>
    <row r="994" spans="1:7" ht="15" customHeight="1">
      <c r="A994" s="144"/>
      <c r="B994" s="623" t="s">
        <v>789</v>
      </c>
      <c r="C994" s="623"/>
      <c r="D994" s="623"/>
      <c r="E994" s="623"/>
      <c r="F994" s="623"/>
      <c r="G994" s="623"/>
    </row>
    <row r="995" spans="1:7" ht="15">
      <c r="A995" s="144"/>
      <c r="B995" s="297" t="s">
        <v>585</v>
      </c>
      <c r="C995" s="153" t="s">
        <v>790</v>
      </c>
      <c r="D995" s="154" t="s">
        <v>251</v>
      </c>
      <c r="E995" s="298">
        <v>0.03</v>
      </c>
      <c r="F995" s="155">
        <v>5.6</v>
      </c>
      <c r="G995" s="156">
        <v>0.17</v>
      </c>
    </row>
    <row r="996" spans="1:7" ht="15">
      <c r="A996" s="144"/>
      <c r="B996" s="297" t="s">
        <v>582</v>
      </c>
      <c r="C996" s="153" t="s">
        <v>791</v>
      </c>
      <c r="D996" s="154" t="s">
        <v>251</v>
      </c>
      <c r="E996" s="298">
        <v>0.03</v>
      </c>
      <c r="F996" s="155">
        <v>7.2</v>
      </c>
      <c r="G996" s="156">
        <v>0.22</v>
      </c>
    </row>
    <row r="997" spans="1:7" ht="15" customHeight="1">
      <c r="A997" s="144"/>
      <c r="B997" s="619" t="s">
        <v>805</v>
      </c>
      <c r="C997" s="619"/>
      <c r="D997" s="619"/>
      <c r="E997" s="619"/>
      <c r="F997" s="619"/>
      <c r="G997" s="156">
        <v>0.022000000000000002</v>
      </c>
    </row>
    <row r="998" spans="1:7" ht="15" customHeight="1">
      <c r="A998" s="144"/>
      <c r="B998" s="619" t="s">
        <v>792</v>
      </c>
      <c r="C998" s="619"/>
      <c r="D998" s="619"/>
      <c r="E998" s="619"/>
      <c r="F998" s="619"/>
      <c r="G998" s="162">
        <v>0.41</v>
      </c>
    </row>
    <row r="999" spans="1:7" ht="15">
      <c r="A999" s="144"/>
      <c r="B999" s="620" t="s">
        <v>90</v>
      </c>
      <c r="C999" s="620"/>
      <c r="D999" s="620"/>
      <c r="E999" s="620"/>
      <c r="F999" s="620"/>
      <c r="G999" s="620"/>
    </row>
    <row r="1000" spans="1:7" ht="15">
      <c r="A1000" s="144"/>
      <c r="B1000" s="312" t="s">
        <v>838</v>
      </c>
      <c r="C1000" s="153" t="s">
        <v>839</v>
      </c>
      <c r="D1000" s="154" t="s">
        <v>825</v>
      </c>
      <c r="E1000" s="298">
        <v>1.02</v>
      </c>
      <c r="F1000" s="155">
        <v>2.62</v>
      </c>
      <c r="G1000" s="156">
        <v>2.67</v>
      </c>
    </row>
    <row r="1001" spans="1:7" ht="15">
      <c r="A1001" s="144"/>
      <c r="B1001" s="299"/>
      <c r="C1001" s="153"/>
      <c r="D1001" s="154"/>
      <c r="E1001" s="298"/>
      <c r="F1001" s="155"/>
      <c r="G1001" s="156"/>
    </row>
    <row r="1002" spans="1:7" ht="15">
      <c r="A1002" s="144"/>
      <c r="B1002" s="299"/>
      <c r="C1002" s="153"/>
      <c r="D1002" s="154"/>
      <c r="E1002" s="298"/>
      <c r="F1002" s="155"/>
      <c r="G1002" s="156"/>
    </row>
    <row r="1003" spans="1:7" ht="15" customHeight="1">
      <c r="A1003" s="144"/>
      <c r="B1003" s="619" t="s">
        <v>793</v>
      </c>
      <c r="C1003" s="619"/>
      <c r="D1003" s="619"/>
      <c r="E1003" s="619"/>
      <c r="F1003" s="619"/>
      <c r="G1003" s="162">
        <v>2.67</v>
      </c>
    </row>
    <row r="1004" spans="1:7" ht="15" customHeight="1">
      <c r="A1004" s="144"/>
      <c r="B1004" s="620" t="s">
        <v>794</v>
      </c>
      <c r="C1004" s="620"/>
      <c r="D1004" s="620"/>
      <c r="E1004" s="620"/>
      <c r="F1004" s="620"/>
      <c r="G1004" s="620"/>
    </row>
    <row r="1005" spans="1:7" ht="24.75">
      <c r="A1005" s="144"/>
      <c r="B1005" s="300" t="s">
        <v>1175</v>
      </c>
      <c r="C1005" s="153" t="s">
        <v>239</v>
      </c>
      <c r="D1005" s="154" t="s">
        <v>240</v>
      </c>
      <c r="E1005" s="298">
        <v>0.03</v>
      </c>
      <c r="F1005" s="155">
        <v>100.06</v>
      </c>
      <c r="G1005" s="156">
        <v>3</v>
      </c>
    </row>
    <row r="1006" spans="1:7" ht="15" customHeight="1">
      <c r="A1006" s="144"/>
      <c r="B1006" s="619" t="s">
        <v>797</v>
      </c>
      <c r="C1006" s="619"/>
      <c r="D1006" s="619"/>
      <c r="E1006" s="619"/>
      <c r="F1006" s="619"/>
      <c r="G1006" s="162">
        <v>3</v>
      </c>
    </row>
    <row r="1007" spans="1:7" ht="15">
      <c r="A1007" s="144"/>
      <c r="B1007" s="620" t="s">
        <v>798</v>
      </c>
      <c r="C1007" s="620"/>
      <c r="D1007" s="620"/>
      <c r="E1007" s="620"/>
      <c r="F1007" s="620"/>
      <c r="G1007" s="620"/>
    </row>
    <row r="1008" spans="1:7" ht="15">
      <c r="A1008" s="144"/>
      <c r="B1008" s="300"/>
      <c r="C1008" s="153"/>
      <c r="D1008" s="154"/>
      <c r="E1008" s="298"/>
      <c r="F1008" s="298"/>
      <c r="G1008" s="156"/>
    </row>
    <row r="1009" spans="1:7" ht="15">
      <c r="A1009" s="144"/>
      <c r="B1009" s="300"/>
      <c r="C1009" s="301"/>
      <c r="D1009" s="154"/>
      <c r="E1009" s="298"/>
      <c r="F1009" s="302"/>
      <c r="G1009" s="156"/>
    </row>
    <row r="1010" spans="1:7" ht="15">
      <c r="A1010" s="144"/>
      <c r="B1010" s="303"/>
      <c r="C1010" s="304"/>
      <c r="D1010" s="305"/>
      <c r="E1010" s="306"/>
      <c r="F1010" s="305"/>
      <c r="G1010" s="306"/>
    </row>
    <row r="1011" spans="1:7" ht="15" customHeight="1">
      <c r="A1011" s="144"/>
      <c r="B1011" s="621" t="s">
        <v>799</v>
      </c>
      <c r="C1011" s="621"/>
      <c r="D1011" s="621"/>
      <c r="E1011" s="621"/>
      <c r="F1011" s="621"/>
      <c r="G1011" s="307">
        <v>0</v>
      </c>
    </row>
    <row r="1012" spans="1:7" ht="15">
      <c r="A1012" s="144"/>
      <c r="B1012" s="330"/>
      <c r="C1012" s="330"/>
      <c r="D1012" s="330"/>
      <c r="E1012" s="330"/>
      <c r="F1012" s="330"/>
      <c r="G1012" s="330"/>
    </row>
    <row r="1013" spans="1:7" ht="16.5">
      <c r="A1013" s="144"/>
      <c r="B1013" s="330"/>
      <c r="C1013" s="330"/>
      <c r="D1013" s="330"/>
      <c r="E1013" s="330"/>
      <c r="F1013" s="329" t="s">
        <v>256</v>
      </c>
      <c r="G1013" s="162">
        <f>G1006+G1003+G998</f>
        <v>6.08</v>
      </c>
    </row>
    <row r="1014" spans="1:7" ht="24.75">
      <c r="A1014" s="144"/>
      <c r="B1014" s="330"/>
      <c r="C1014" s="330"/>
      <c r="D1014" s="330"/>
      <c r="E1014" s="330"/>
      <c r="F1014" s="329" t="s">
        <v>800</v>
      </c>
      <c r="G1014" s="162">
        <f>'3 - Encargos Soc Anexo C'!$C$55%*'6- Comp Preç Unit'!G998</f>
        <v>0.47974100000000003</v>
      </c>
    </row>
    <row r="1015" spans="1:7" ht="15">
      <c r="A1015" s="144"/>
      <c r="B1015" s="622"/>
      <c r="C1015" s="622"/>
      <c r="D1015" s="163"/>
      <c r="E1015" s="163"/>
      <c r="F1015" s="329" t="s">
        <v>258</v>
      </c>
      <c r="G1015" s="418">
        <f>'4 - BDI - Anexo D'!$I$26*(G1013+G1014)</f>
        <v>1.8827822210688088</v>
      </c>
    </row>
    <row r="1016" spans="1:7" ht="16.5">
      <c r="A1016" s="144"/>
      <c r="B1016" s="622"/>
      <c r="C1016" s="622"/>
      <c r="D1016" s="163"/>
      <c r="E1016" s="163"/>
      <c r="F1016" s="308" t="s">
        <v>802</v>
      </c>
      <c r="G1016" s="309">
        <f>SUM(G1013:G1015)</f>
        <v>8.442523221068809</v>
      </c>
    </row>
    <row r="1017" spans="1:7" ht="16.5">
      <c r="A1017" s="171"/>
      <c r="B1017" s="171"/>
      <c r="C1017" s="171"/>
      <c r="D1017" s="171"/>
      <c r="E1017" s="171"/>
      <c r="F1017" s="308" t="s">
        <v>803</v>
      </c>
      <c r="G1017" s="309">
        <f>SUM(G1013:G1014)</f>
        <v>6.559741</v>
      </c>
    </row>
    <row r="1018" spans="1:7" ht="15">
      <c r="A1018" s="171"/>
      <c r="B1018" s="171"/>
      <c r="C1018" s="171"/>
      <c r="D1018" s="171"/>
      <c r="E1018" s="171"/>
      <c r="F1018" s="310"/>
      <c r="G1018" s="311"/>
    </row>
    <row r="1019" spans="1:9" ht="15">
      <c r="A1019" s="172" t="str">
        <f>'Orçamento Básico - Anexo A'!A47</f>
        <v>B.9.b</v>
      </c>
      <c r="B1019" s="167"/>
      <c r="C1019" s="426" t="str">
        <f>'Orçamento Básico - Anexo A'!B47</f>
        <v>3#16(16)mm2</v>
      </c>
      <c r="D1019" s="167" t="s">
        <v>274</v>
      </c>
      <c r="E1019" s="167"/>
      <c r="F1019" s="167"/>
      <c r="G1019" s="173">
        <v>13.73</v>
      </c>
      <c r="I1019" s="422"/>
    </row>
    <row r="1020" spans="1:7" ht="15">
      <c r="A1020" s="144"/>
      <c r="B1020" s="145" t="s">
        <v>241</v>
      </c>
      <c r="C1020" s="169" t="s">
        <v>308</v>
      </c>
      <c r="D1020" s="145"/>
      <c r="E1020" s="145"/>
      <c r="F1020" s="145"/>
      <c r="G1020" s="145"/>
    </row>
    <row r="1021" spans="1:7" ht="15">
      <c r="A1021" s="144"/>
      <c r="B1021" s="145" t="s">
        <v>242</v>
      </c>
      <c r="C1021" s="147" t="s">
        <v>274</v>
      </c>
      <c r="D1021" s="145"/>
      <c r="E1021" s="145"/>
      <c r="F1021" s="145"/>
      <c r="G1021" s="145"/>
    </row>
    <row r="1022" spans="1:7" ht="15">
      <c r="A1022" s="144"/>
      <c r="B1022" s="145" t="s">
        <v>93</v>
      </c>
      <c r="C1022" s="170" t="str">
        <f>A1019</f>
        <v>B.9.b</v>
      </c>
      <c r="D1022" s="145"/>
      <c r="E1022" s="145"/>
      <c r="F1022" s="145"/>
      <c r="G1022" s="145"/>
    </row>
    <row r="1023" spans="1:7" ht="15">
      <c r="A1023" s="144"/>
      <c r="B1023" s="145" t="s">
        <v>1350</v>
      </c>
      <c r="C1023" s="145" t="s">
        <v>1349</v>
      </c>
      <c r="D1023" s="145"/>
      <c r="E1023" s="145"/>
      <c r="F1023" s="145"/>
      <c r="G1023" s="145"/>
    </row>
    <row r="1024" spans="1:7" ht="15">
      <c r="A1024" s="144"/>
      <c r="B1024" s="145" t="s">
        <v>243</v>
      </c>
      <c r="C1024" s="149" t="s">
        <v>822</v>
      </c>
      <c r="D1024" s="145"/>
      <c r="E1024" s="145"/>
      <c r="F1024" s="145"/>
      <c r="G1024" s="145"/>
    </row>
    <row r="1025" spans="1:7" ht="15">
      <c r="A1025" s="144"/>
      <c r="B1025" s="145" t="s">
        <v>245</v>
      </c>
      <c r="C1025" s="150" t="s">
        <v>1332</v>
      </c>
      <c r="D1025" s="145"/>
      <c r="E1025" s="145"/>
      <c r="F1025" s="145"/>
      <c r="G1025" s="145"/>
    </row>
    <row r="1026" spans="1:7" ht="15">
      <c r="A1026" s="144"/>
      <c r="B1026" s="145"/>
      <c r="C1026" s="145"/>
      <c r="D1026" s="145"/>
      <c r="E1026" s="145"/>
      <c r="F1026" s="145"/>
      <c r="G1026" s="145"/>
    </row>
    <row r="1027" spans="1:7" ht="15">
      <c r="A1027" s="144"/>
      <c r="B1027" s="151" t="s">
        <v>246</v>
      </c>
      <c r="C1027" s="151" t="s">
        <v>69</v>
      </c>
      <c r="D1027" s="151" t="s">
        <v>91</v>
      </c>
      <c r="E1027" s="151" t="s">
        <v>247</v>
      </c>
      <c r="F1027" s="151" t="s">
        <v>248</v>
      </c>
      <c r="G1027" s="151" t="s">
        <v>249</v>
      </c>
    </row>
    <row r="1028" spans="1:7" ht="15" customHeight="1">
      <c r="A1028" s="144"/>
      <c r="B1028" s="623" t="s">
        <v>789</v>
      </c>
      <c r="C1028" s="623"/>
      <c r="D1028" s="623"/>
      <c r="E1028" s="623"/>
      <c r="F1028" s="623"/>
      <c r="G1028" s="623"/>
    </row>
    <row r="1029" spans="1:7" ht="15">
      <c r="A1029" s="144"/>
      <c r="B1029" s="297" t="s">
        <v>585</v>
      </c>
      <c r="C1029" s="153" t="s">
        <v>790</v>
      </c>
      <c r="D1029" s="154" t="s">
        <v>251</v>
      </c>
      <c r="E1029" s="298">
        <v>0.06</v>
      </c>
      <c r="F1029" s="155">
        <v>5.6</v>
      </c>
      <c r="G1029" s="156">
        <v>0.34</v>
      </c>
    </row>
    <row r="1030" spans="1:7" ht="15">
      <c r="A1030" s="144"/>
      <c r="B1030" s="297" t="s">
        <v>582</v>
      </c>
      <c r="C1030" s="153" t="s">
        <v>791</v>
      </c>
      <c r="D1030" s="154" t="s">
        <v>251</v>
      </c>
      <c r="E1030" s="298">
        <v>0.06</v>
      </c>
      <c r="F1030" s="155">
        <v>7.2</v>
      </c>
      <c r="G1030" s="156">
        <v>0.43</v>
      </c>
    </row>
    <row r="1031" spans="1:7" ht="15" customHeight="1">
      <c r="A1031" s="144"/>
      <c r="B1031" s="619" t="s">
        <v>805</v>
      </c>
      <c r="C1031" s="619"/>
      <c r="D1031" s="619"/>
      <c r="E1031" s="619"/>
      <c r="F1031" s="619"/>
      <c r="G1031" s="156">
        <v>0.043000000000000003</v>
      </c>
    </row>
    <row r="1032" spans="1:7" ht="15" customHeight="1">
      <c r="A1032" s="144"/>
      <c r="B1032" s="619" t="s">
        <v>792</v>
      </c>
      <c r="C1032" s="619"/>
      <c r="D1032" s="619"/>
      <c r="E1032" s="619"/>
      <c r="F1032" s="619"/>
      <c r="G1032" s="162">
        <v>0.81</v>
      </c>
    </row>
    <row r="1033" spans="1:7" ht="15">
      <c r="A1033" s="144"/>
      <c r="B1033" s="620" t="s">
        <v>90</v>
      </c>
      <c r="C1033" s="620"/>
      <c r="D1033" s="620"/>
      <c r="E1033" s="620"/>
      <c r="F1033" s="620"/>
      <c r="G1033" s="620"/>
    </row>
    <row r="1034" spans="1:7" ht="15">
      <c r="A1034" s="144"/>
      <c r="B1034" s="312" t="s">
        <v>840</v>
      </c>
      <c r="C1034" s="153" t="s">
        <v>841</v>
      </c>
      <c r="D1034" s="154" t="s">
        <v>825</v>
      </c>
      <c r="E1034" s="298">
        <v>1.02</v>
      </c>
      <c r="F1034" s="155">
        <v>5.85</v>
      </c>
      <c r="G1034" s="156">
        <v>5.97</v>
      </c>
    </row>
    <row r="1035" spans="1:7" ht="15">
      <c r="A1035" s="144"/>
      <c r="B1035" s="299"/>
      <c r="C1035" s="153"/>
      <c r="D1035" s="154"/>
      <c r="E1035" s="298"/>
      <c r="F1035" s="155"/>
      <c r="G1035" s="156"/>
    </row>
    <row r="1036" spans="1:7" ht="15">
      <c r="A1036" s="144"/>
      <c r="B1036" s="299"/>
      <c r="C1036" s="153"/>
      <c r="D1036" s="154"/>
      <c r="E1036" s="298"/>
      <c r="F1036" s="155"/>
      <c r="G1036" s="156"/>
    </row>
    <row r="1037" spans="1:7" ht="15" customHeight="1">
      <c r="A1037" s="144"/>
      <c r="B1037" s="619" t="s">
        <v>793</v>
      </c>
      <c r="C1037" s="619"/>
      <c r="D1037" s="619"/>
      <c r="E1037" s="619"/>
      <c r="F1037" s="619"/>
      <c r="G1037" s="162">
        <v>5.97</v>
      </c>
    </row>
    <row r="1038" spans="1:7" ht="15" customHeight="1">
      <c r="A1038" s="144"/>
      <c r="B1038" s="620" t="s">
        <v>794</v>
      </c>
      <c r="C1038" s="620"/>
      <c r="D1038" s="620"/>
      <c r="E1038" s="620"/>
      <c r="F1038" s="620"/>
      <c r="G1038" s="620"/>
    </row>
    <row r="1039" spans="1:7" ht="24.75">
      <c r="A1039" s="144"/>
      <c r="B1039" s="300" t="s">
        <v>1175</v>
      </c>
      <c r="C1039" s="153" t="s">
        <v>239</v>
      </c>
      <c r="D1039" s="154" t="s">
        <v>240</v>
      </c>
      <c r="E1039" s="298">
        <v>0.06</v>
      </c>
      <c r="F1039" s="155">
        <v>100.06</v>
      </c>
      <c r="G1039" s="156">
        <v>6</v>
      </c>
    </row>
    <row r="1040" spans="1:7" ht="15" customHeight="1">
      <c r="A1040" s="144"/>
      <c r="B1040" s="619" t="s">
        <v>797</v>
      </c>
      <c r="C1040" s="619"/>
      <c r="D1040" s="619"/>
      <c r="E1040" s="619"/>
      <c r="F1040" s="619"/>
      <c r="G1040" s="162">
        <v>6</v>
      </c>
    </row>
    <row r="1041" spans="1:7" ht="15">
      <c r="A1041" s="144"/>
      <c r="B1041" s="620" t="s">
        <v>798</v>
      </c>
      <c r="C1041" s="620"/>
      <c r="D1041" s="620"/>
      <c r="E1041" s="620"/>
      <c r="F1041" s="620"/>
      <c r="G1041" s="620"/>
    </row>
    <row r="1042" spans="1:7" ht="15">
      <c r="A1042" s="144"/>
      <c r="B1042" s="300"/>
      <c r="C1042" s="153"/>
      <c r="D1042" s="154"/>
      <c r="E1042" s="298"/>
      <c r="F1042" s="298"/>
      <c r="G1042" s="156"/>
    </row>
    <row r="1043" spans="1:7" ht="15">
      <c r="A1043" s="144"/>
      <c r="B1043" s="300"/>
      <c r="C1043" s="301"/>
      <c r="D1043" s="154"/>
      <c r="E1043" s="298"/>
      <c r="F1043" s="302"/>
      <c r="G1043" s="156"/>
    </row>
    <row r="1044" spans="1:7" ht="15">
      <c r="A1044" s="144"/>
      <c r="B1044" s="303"/>
      <c r="C1044" s="304"/>
      <c r="D1044" s="305"/>
      <c r="E1044" s="306"/>
      <c r="F1044" s="305"/>
      <c r="G1044" s="306"/>
    </row>
    <row r="1045" spans="1:7" ht="15" customHeight="1">
      <c r="A1045" s="144"/>
      <c r="B1045" s="621" t="s">
        <v>799</v>
      </c>
      <c r="C1045" s="621"/>
      <c r="D1045" s="621"/>
      <c r="E1045" s="621"/>
      <c r="F1045" s="621"/>
      <c r="G1045" s="307">
        <v>0</v>
      </c>
    </row>
    <row r="1046" spans="1:7" ht="15">
      <c r="A1046" s="144"/>
      <c r="B1046" s="330"/>
      <c r="C1046" s="330"/>
      <c r="D1046" s="330"/>
      <c r="E1046" s="330"/>
      <c r="F1046" s="330"/>
      <c r="G1046" s="330"/>
    </row>
    <row r="1047" spans="1:7" ht="16.5">
      <c r="A1047" s="144"/>
      <c r="B1047" s="330"/>
      <c r="C1047" s="330"/>
      <c r="D1047" s="330"/>
      <c r="E1047" s="330"/>
      <c r="F1047" s="329" t="s">
        <v>256</v>
      </c>
      <c r="G1047" s="162">
        <f>G1040+G1037+G1032</f>
        <v>12.78</v>
      </c>
    </row>
    <row r="1048" spans="1:7" ht="24.75">
      <c r="A1048" s="144"/>
      <c r="B1048" s="330"/>
      <c r="C1048" s="330"/>
      <c r="D1048" s="330"/>
      <c r="E1048" s="330"/>
      <c r="F1048" s="329" t="s">
        <v>800</v>
      </c>
      <c r="G1048" s="162">
        <f>'3 - Encargos Soc Anexo C'!$C$55%*'6- Comp Preç Unit'!G1032</f>
        <v>0.9477810000000002</v>
      </c>
    </row>
    <row r="1049" spans="1:7" ht="15">
      <c r="A1049" s="144"/>
      <c r="B1049" s="622"/>
      <c r="C1049" s="622"/>
      <c r="D1049" s="163"/>
      <c r="E1049" s="163"/>
      <c r="F1049" s="329" t="s">
        <v>258</v>
      </c>
      <c r="G1049" s="418">
        <f>'4 - BDI - Anexo D'!$I$26*(G1047+G1048)</f>
        <v>3.940158918092375</v>
      </c>
    </row>
    <row r="1050" spans="1:7" ht="16.5">
      <c r="A1050" s="144"/>
      <c r="B1050" s="622"/>
      <c r="C1050" s="622"/>
      <c r="D1050" s="163"/>
      <c r="E1050" s="163"/>
      <c r="F1050" s="308" t="s">
        <v>802</v>
      </c>
      <c r="G1050" s="309">
        <f>SUM(G1047:G1049)</f>
        <v>17.667939918092376</v>
      </c>
    </row>
    <row r="1051" spans="1:7" ht="16.5">
      <c r="A1051" s="171"/>
      <c r="B1051" s="171"/>
      <c r="C1051" s="171"/>
      <c r="D1051" s="171"/>
      <c r="E1051" s="171"/>
      <c r="F1051" s="308" t="s">
        <v>803</v>
      </c>
      <c r="G1051" s="309">
        <f>SUM(G1047:G1048)</f>
        <v>13.727781</v>
      </c>
    </row>
    <row r="1052" spans="1:7" ht="15">
      <c r="A1052" s="171"/>
      <c r="B1052" s="171"/>
      <c r="C1052" s="171"/>
      <c r="D1052" s="171"/>
      <c r="E1052" s="171"/>
      <c r="F1052" s="310"/>
      <c r="G1052" s="311"/>
    </row>
    <row r="1053" spans="1:9" ht="15">
      <c r="A1053" s="172" t="str">
        <f>'Orçamento Básico - Anexo A'!A48</f>
        <v>B.9.c</v>
      </c>
      <c r="B1053" s="167"/>
      <c r="C1053" s="426" t="str">
        <f>'Orçamento Básico - Anexo A'!B48</f>
        <v>1#25(25)mm2</v>
      </c>
      <c r="D1053" s="167" t="s">
        <v>274</v>
      </c>
      <c r="E1053" s="167"/>
      <c r="F1053" s="167"/>
      <c r="G1053" s="173">
        <v>9.27</v>
      </c>
      <c r="I1053" s="422"/>
    </row>
    <row r="1054" spans="1:7" ht="15">
      <c r="A1054" s="144"/>
      <c r="B1054" s="145" t="s">
        <v>241</v>
      </c>
      <c r="C1054" s="169" t="s">
        <v>309</v>
      </c>
      <c r="D1054" s="145"/>
      <c r="E1054" s="145"/>
      <c r="F1054" s="145"/>
      <c r="G1054" s="145"/>
    </row>
    <row r="1055" spans="1:7" ht="15">
      <c r="A1055" s="144"/>
      <c r="B1055" s="145" t="s">
        <v>242</v>
      </c>
      <c r="C1055" s="147" t="s">
        <v>274</v>
      </c>
      <c r="D1055" s="145"/>
      <c r="E1055" s="145"/>
      <c r="F1055" s="145"/>
      <c r="G1055" s="145"/>
    </row>
    <row r="1056" spans="1:7" ht="15">
      <c r="A1056" s="144"/>
      <c r="B1056" s="145" t="s">
        <v>93</v>
      </c>
      <c r="C1056" s="170" t="str">
        <f>A1053</f>
        <v>B.9.c</v>
      </c>
      <c r="D1056" s="145"/>
      <c r="E1056" s="145"/>
      <c r="F1056" s="145"/>
      <c r="G1056" s="145"/>
    </row>
    <row r="1057" spans="1:7" ht="15">
      <c r="A1057" s="144"/>
      <c r="B1057" s="145" t="s">
        <v>1350</v>
      </c>
      <c r="C1057" s="145" t="s">
        <v>1349</v>
      </c>
      <c r="D1057" s="145"/>
      <c r="E1057" s="145"/>
      <c r="F1057" s="145"/>
      <c r="G1057" s="145"/>
    </row>
    <row r="1058" spans="1:7" ht="15">
      <c r="A1058" s="144"/>
      <c r="B1058" s="145" t="s">
        <v>243</v>
      </c>
      <c r="C1058" s="149" t="s">
        <v>822</v>
      </c>
      <c r="D1058" s="145"/>
      <c r="E1058" s="145"/>
      <c r="F1058" s="145"/>
      <c r="G1058" s="145"/>
    </row>
    <row r="1059" spans="1:7" ht="15">
      <c r="A1059" s="144"/>
      <c r="B1059" s="145" t="s">
        <v>245</v>
      </c>
      <c r="C1059" s="150" t="s">
        <v>1332</v>
      </c>
      <c r="D1059" s="145"/>
      <c r="E1059" s="145"/>
      <c r="F1059" s="145"/>
      <c r="G1059" s="145"/>
    </row>
    <row r="1060" spans="1:7" ht="15">
      <c r="A1060" s="144"/>
      <c r="B1060" s="145"/>
      <c r="C1060" s="145"/>
      <c r="D1060" s="145"/>
      <c r="E1060" s="145"/>
      <c r="F1060" s="145"/>
      <c r="G1060" s="145"/>
    </row>
    <row r="1061" spans="1:7" ht="15">
      <c r="A1061" s="144"/>
      <c r="B1061" s="151" t="s">
        <v>246</v>
      </c>
      <c r="C1061" s="151" t="s">
        <v>69</v>
      </c>
      <c r="D1061" s="151" t="s">
        <v>91</v>
      </c>
      <c r="E1061" s="151" t="s">
        <v>247</v>
      </c>
      <c r="F1061" s="151" t="s">
        <v>248</v>
      </c>
      <c r="G1061" s="151" t="s">
        <v>249</v>
      </c>
    </row>
    <row r="1062" spans="1:7" ht="15" customHeight="1">
      <c r="A1062" s="144"/>
      <c r="B1062" s="623" t="s">
        <v>789</v>
      </c>
      <c r="C1062" s="623"/>
      <c r="D1062" s="623"/>
      <c r="E1062" s="623"/>
      <c r="F1062" s="623"/>
      <c r="G1062" s="623"/>
    </row>
    <row r="1063" spans="1:7" ht="15">
      <c r="A1063" s="144"/>
      <c r="B1063" s="297" t="s">
        <v>585</v>
      </c>
      <c r="C1063" s="153" t="s">
        <v>790</v>
      </c>
      <c r="D1063" s="154" t="s">
        <v>251</v>
      </c>
      <c r="E1063" s="298">
        <v>0.04</v>
      </c>
      <c r="F1063" s="155">
        <v>5.6</v>
      </c>
      <c r="G1063" s="156">
        <v>0.22</v>
      </c>
    </row>
    <row r="1064" spans="1:7" ht="15">
      <c r="A1064" s="144"/>
      <c r="B1064" s="297" t="s">
        <v>582</v>
      </c>
      <c r="C1064" s="153" t="s">
        <v>791</v>
      </c>
      <c r="D1064" s="154" t="s">
        <v>251</v>
      </c>
      <c r="E1064" s="298">
        <v>0.04</v>
      </c>
      <c r="F1064" s="155">
        <v>7.2</v>
      </c>
      <c r="G1064" s="156">
        <v>0.29</v>
      </c>
    </row>
    <row r="1065" spans="1:7" ht="15" customHeight="1">
      <c r="A1065" s="144"/>
      <c r="B1065" s="619" t="s">
        <v>805</v>
      </c>
      <c r="C1065" s="619"/>
      <c r="D1065" s="619"/>
      <c r="E1065" s="619"/>
      <c r="F1065" s="619"/>
      <c r="G1065" s="156">
        <v>0.028999999999999998</v>
      </c>
    </row>
    <row r="1066" spans="1:7" ht="15" customHeight="1">
      <c r="A1066" s="144"/>
      <c r="B1066" s="619" t="s">
        <v>792</v>
      </c>
      <c r="C1066" s="619"/>
      <c r="D1066" s="619"/>
      <c r="E1066" s="619"/>
      <c r="F1066" s="619"/>
      <c r="G1066" s="162">
        <v>0.54</v>
      </c>
    </row>
    <row r="1067" spans="1:7" ht="15">
      <c r="A1067" s="144"/>
      <c r="B1067" s="620" t="s">
        <v>90</v>
      </c>
      <c r="C1067" s="620"/>
      <c r="D1067" s="620"/>
      <c r="E1067" s="620"/>
      <c r="F1067" s="620"/>
      <c r="G1067" s="620"/>
    </row>
    <row r="1068" spans="1:7" ht="15">
      <c r="A1068" s="144"/>
      <c r="B1068" s="312" t="s">
        <v>842</v>
      </c>
      <c r="C1068" s="153" t="s">
        <v>843</v>
      </c>
      <c r="D1068" s="154" t="s">
        <v>844</v>
      </c>
      <c r="E1068" s="298">
        <v>1.02</v>
      </c>
      <c r="F1068" s="155">
        <v>4.02</v>
      </c>
      <c r="G1068" s="156">
        <v>4.1</v>
      </c>
    </row>
    <row r="1069" spans="1:7" ht="15">
      <c r="A1069" s="144"/>
      <c r="B1069" s="299"/>
      <c r="C1069" s="153"/>
      <c r="D1069" s="154"/>
      <c r="E1069" s="298"/>
      <c r="F1069" s="155"/>
      <c r="G1069" s="156"/>
    </row>
    <row r="1070" spans="1:7" ht="15">
      <c r="A1070" s="144"/>
      <c r="B1070" s="299"/>
      <c r="C1070" s="153"/>
      <c r="D1070" s="154"/>
      <c r="E1070" s="298"/>
      <c r="F1070" s="155"/>
      <c r="G1070" s="156"/>
    </row>
    <row r="1071" spans="1:7" ht="15" customHeight="1">
      <c r="A1071" s="144"/>
      <c r="B1071" s="619" t="s">
        <v>793</v>
      </c>
      <c r="C1071" s="619"/>
      <c r="D1071" s="619"/>
      <c r="E1071" s="619"/>
      <c r="F1071" s="619"/>
      <c r="G1071" s="162">
        <v>4.1</v>
      </c>
    </row>
    <row r="1072" spans="1:7" ht="15" customHeight="1">
      <c r="A1072" s="144"/>
      <c r="B1072" s="620" t="s">
        <v>794</v>
      </c>
      <c r="C1072" s="620"/>
      <c r="D1072" s="620"/>
      <c r="E1072" s="620"/>
      <c r="F1072" s="620"/>
      <c r="G1072" s="620"/>
    </row>
    <row r="1073" spans="1:7" ht="24.75">
      <c r="A1073" s="144"/>
      <c r="B1073" s="300" t="s">
        <v>1175</v>
      </c>
      <c r="C1073" s="153" t="s">
        <v>239</v>
      </c>
      <c r="D1073" s="154" t="s">
        <v>240</v>
      </c>
      <c r="E1073" s="298">
        <v>0.04</v>
      </c>
      <c r="F1073" s="155">
        <v>100.06</v>
      </c>
      <c r="G1073" s="156">
        <v>4</v>
      </c>
    </row>
    <row r="1074" spans="1:7" ht="15" customHeight="1">
      <c r="A1074" s="144"/>
      <c r="B1074" s="619" t="s">
        <v>797</v>
      </c>
      <c r="C1074" s="619"/>
      <c r="D1074" s="619"/>
      <c r="E1074" s="619"/>
      <c r="F1074" s="619"/>
      <c r="G1074" s="162">
        <v>4</v>
      </c>
    </row>
    <row r="1075" spans="1:7" ht="15">
      <c r="A1075" s="144"/>
      <c r="B1075" s="620" t="s">
        <v>798</v>
      </c>
      <c r="C1075" s="620"/>
      <c r="D1075" s="620"/>
      <c r="E1075" s="620"/>
      <c r="F1075" s="620"/>
      <c r="G1075" s="620"/>
    </row>
    <row r="1076" spans="1:7" ht="15">
      <c r="A1076" s="144"/>
      <c r="B1076" s="300"/>
      <c r="C1076" s="153"/>
      <c r="D1076" s="154"/>
      <c r="E1076" s="298"/>
      <c r="F1076" s="298"/>
      <c r="G1076" s="156"/>
    </row>
    <row r="1077" spans="1:7" ht="15">
      <c r="A1077" s="144"/>
      <c r="B1077" s="300"/>
      <c r="C1077" s="301"/>
      <c r="D1077" s="154"/>
      <c r="E1077" s="298"/>
      <c r="F1077" s="302"/>
      <c r="G1077" s="156"/>
    </row>
    <row r="1078" spans="1:7" ht="15">
      <c r="A1078" s="144"/>
      <c r="B1078" s="303"/>
      <c r="C1078" s="304"/>
      <c r="D1078" s="305"/>
      <c r="E1078" s="306"/>
      <c r="F1078" s="305"/>
      <c r="G1078" s="306"/>
    </row>
    <row r="1079" spans="1:7" ht="15" customHeight="1">
      <c r="A1079" s="144"/>
      <c r="B1079" s="621" t="s">
        <v>799</v>
      </c>
      <c r="C1079" s="621"/>
      <c r="D1079" s="621"/>
      <c r="E1079" s="621"/>
      <c r="F1079" s="621"/>
      <c r="G1079" s="307">
        <v>0</v>
      </c>
    </row>
    <row r="1080" spans="1:7" ht="15">
      <c r="A1080" s="144"/>
      <c r="B1080" s="330"/>
      <c r="C1080" s="330"/>
      <c r="D1080" s="330"/>
      <c r="E1080" s="330"/>
      <c r="F1080" s="330"/>
      <c r="G1080" s="330"/>
    </row>
    <row r="1081" spans="1:7" ht="16.5">
      <c r="A1081" s="144"/>
      <c r="B1081" s="330"/>
      <c r="C1081" s="330"/>
      <c r="D1081" s="330"/>
      <c r="E1081" s="330"/>
      <c r="F1081" s="329" t="s">
        <v>256</v>
      </c>
      <c r="G1081" s="162">
        <f>G1074+G1071+G1066</f>
        <v>8.64</v>
      </c>
    </row>
    <row r="1082" spans="1:7" ht="24.75">
      <c r="A1082" s="144"/>
      <c r="B1082" s="330"/>
      <c r="C1082" s="330"/>
      <c r="D1082" s="330"/>
      <c r="E1082" s="330"/>
      <c r="F1082" s="329" t="s">
        <v>800</v>
      </c>
      <c r="G1082" s="162">
        <f>'3 - Encargos Soc Anexo C'!$C$55%*'6- Comp Preç Unit'!G1066</f>
        <v>0.6318540000000001</v>
      </c>
    </row>
    <row r="1083" spans="1:7" ht="15">
      <c r="A1083" s="144"/>
      <c r="B1083" s="622"/>
      <c r="C1083" s="622"/>
      <c r="D1083" s="163"/>
      <c r="E1083" s="163"/>
      <c r="F1083" s="329" t="s">
        <v>258</v>
      </c>
      <c r="G1083" s="418">
        <f>'4 - BDI - Anexo D'!$I$26*(G1081+G1082)</f>
        <v>2.6612151101004935</v>
      </c>
    </row>
    <row r="1084" spans="1:7" ht="16.5">
      <c r="A1084" s="144"/>
      <c r="B1084" s="622"/>
      <c r="C1084" s="622"/>
      <c r="D1084" s="163"/>
      <c r="E1084" s="163"/>
      <c r="F1084" s="308" t="s">
        <v>802</v>
      </c>
      <c r="G1084" s="309">
        <f>SUM(G1081:G1083)</f>
        <v>11.933069110100494</v>
      </c>
    </row>
    <row r="1085" spans="1:7" ht="16.5">
      <c r="A1085" s="171"/>
      <c r="B1085" s="171"/>
      <c r="C1085" s="171"/>
      <c r="D1085" s="171"/>
      <c r="E1085" s="171"/>
      <c r="F1085" s="308" t="s">
        <v>803</v>
      </c>
      <c r="G1085" s="309">
        <f>SUM(G1081:G1082)</f>
        <v>9.271854000000001</v>
      </c>
    </row>
    <row r="1086" spans="1:7" ht="15">
      <c r="A1086" s="171"/>
      <c r="B1086" s="171"/>
      <c r="C1086" s="171"/>
      <c r="D1086" s="171"/>
      <c r="E1086" s="171"/>
      <c r="F1086" s="310"/>
      <c r="G1086" s="311"/>
    </row>
    <row r="1087" spans="1:9" ht="15">
      <c r="A1087" s="172" t="str">
        <f>'Orçamento Básico - Anexo A'!A49</f>
        <v>B.9.d</v>
      </c>
      <c r="B1087" s="167"/>
      <c r="C1087" s="426" t="str">
        <f>'Orçamento Básico - Anexo A'!B49</f>
        <v>3#25(25)mm2</v>
      </c>
      <c r="D1087" s="167" t="s">
        <v>274</v>
      </c>
      <c r="E1087" s="167"/>
      <c r="F1087" s="167"/>
      <c r="G1087" s="173">
        <v>18.939999999999998</v>
      </c>
      <c r="I1087" s="422"/>
    </row>
    <row r="1088" spans="1:7" ht="15">
      <c r="A1088" s="144"/>
      <c r="B1088" s="145" t="s">
        <v>241</v>
      </c>
      <c r="C1088" s="169" t="s">
        <v>310</v>
      </c>
      <c r="D1088" s="145"/>
      <c r="E1088" s="145"/>
      <c r="F1088" s="145"/>
      <c r="G1088" s="145"/>
    </row>
    <row r="1089" spans="1:7" ht="15">
      <c r="A1089" s="144"/>
      <c r="B1089" s="145" t="s">
        <v>242</v>
      </c>
      <c r="C1089" s="147" t="s">
        <v>274</v>
      </c>
      <c r="D1089" s="145"/>
      <c r="E1089" s="145"/>
      <c r="F1089" s="145"/>
      <c r="G1089" s="145"/>
    </row>
    <row r="1090" spans="1:7" ht="15">
      <c r="A1090" s="144"/>
      <c r="B1090" s="145" t="s">
        <v>93</v>
      </c>
      <c r="C1090" s="170" t="str">
        <f>A1087</f>
        <v>B.9.d</v>
      </c>
      <c r="D1090" s="145"/>
      <c r="E1090" s="145"/>
      <c r="F1090" s="145"/>
      <c r="G1090" s="145"/>
    </row>
    <row r="1091" spans="1:7" ht="15">
      <c r="A1091" s="144"/>
      <c r="B1091" s="145" t="s">
        <v>1350</v>
      </c>
      <c r="C1091" s="145" t="s">
        <v>1349</v>
      </c>
      <c r="D1091" s="145"/>
      <c r="E1091" s="145"/>
      <c r="F1091" s="145"/>
      <c r="G1091" s="145"/>
    </row>
    <row r="1092" spans="1:7" ht="15">
      <c r="A1092" s="144"/>
      <c r="B1092" s="145" t="s">
        <v>243</v>
      </c>
      <c r="C1092" s="149" t="s">
        <v>822</v>
      </c>
      <c r="D1092" s="145"/>
      <c r="E1092" s="145"/>
      <c r="F1092" s="145"/>
      <c r="G1092" s="145"/>
    </row>
    <row r="1093" spans="1:7" ht="15">
      <c r="A1093" s="144"/>
      <c r="B1093" s="145" t="s">
        <v>245</v>
      </c>
      <c r="C1093" s="150" t="s">
        <v>1332</v>
      </c>
      <c r="D1093" s="145"/>
      <c r="E1093" s="145"/>
      <c r="F1093" s="145"/>
      <c r="G1093" s="145"/>
    </row>
    <row r="1094" spans="1:7" ht="15">
      <c r="A1094" s="144"/>
      <c r="B1094" s="145"/>
      <c r="C1094" s="145"/>
      <c r="D1094" s="145"/>
      <c r="E1094" s="145"/>
      <c r="F1094" s="145"/>
      <c r="G1094" s="145"/>
    </row>
    <row r="1095" spans="1:7" ht="15">
      <c r="A1095" s="144"/>
      <c r="B1095" s="151" t="s">
        <v>246</v>
      </c>
      <c r="C1095" s="151" t="s">
        <v>69</v>
      </c>
      <c r="D1095" s="151" t="s">
        <v>91</v>
      </c>
      <c r="E1095" s="151" t="s">
        <v>247</v>
      </c>
      <c r="F1095" s="151" t="s">
        <v>248</v>
      </c>
      <c r="G1095" s="151" t="s">
        <v>249</v>
      </c>
    </row>
    <row r="1096" spans="1:7" ht="15" customHeight="1">
      <c r="A1096" s="144"/>
      <c r="B1096" s="623" t="s">
        <v>789</v>
      </c>
      <c r="C1096" s="623"/>
      <c r="D1096" s="623"/>
      <c r="E1096" s="623"/>
      <c r="F1096" s="623"/>
      <c r="G1096" s="623"/>
    </row>
    <row r="1097" spans="1:7" ht="15">
      <c r="A1097" s="144"/>
      <c r="B1097" s="297" t="s">
        <v>585</v>
      </c>
      <c r="C1097" s="153" t="s">
        <v>790</v>
      </c>
      <c r="D1097" s="154" t="s">
        <v>251</v>
      </c>
      <c r="E1097" s="298">
        <v>0.08</v>
      </c>
      <c r="F1097" s="155">
        <v>5.6</v>
      </c>
      <c r="G1097" s="156">
        <v>0.45</v>
      </c>
    </row>
    <row r="1098" spans="1:7" ht="15">
      <c r="A1098" s="144"/>
      <c r="B1098" s="297" t="s">
        <v>582</v>
      </c>
      <c r="C1098" s="153" t="s">
        <v>791</v>
      </c>
      <c r="D1098" s="154" t="s">
        <v>251</v>
      </c>
      <c r="E1098" s="298">
        <v>0.08</v>
      </c>
      <c r="F1098" s="155">
        <v>7.2</v>
      </c>
      <c r="G1098" s="156">
        <v>0.58</v>
      </c>
    </row>
    <row r="1099" spans="1:7" ht="15" customHeight="1">
      <c r="A1099" s="144"/>
      <c r="B1099" s="619" t="s">
        <v>805</v>
      </c>
      <c r="C1099" s="619"/>
      <c r="D1099" s="619"/>
      <c r="E1099" s="619"/>
      <c r="F1099" s="619"/>
      <c r="G1099" s="156">
        <v>0.057999999999999996</v>
      </c>
    </row>
    <row r="1100" spans="1:7" ht="15" customHeight="1">
      <c r="A1100" s="144"/>
      <c r="B1100" s="619" t="s">
        <v>792</v>
      </c>
      <c r="C1100" s="619"/>
      <c r="D1100" s="619"/>
      <c r="E1100" s="619"/>
      <c r="F1100" s="619"/>
      <c r="G1100" s="162">
        <v>1.09</v>
      </c>
    </row>
    <row r="1101" spans="1:7" ht="15">
      <c r="A1101" s="144"/>
      <c r="B1101" s="620" t="s">
        <v>90</v>
      </c>
      <c r="C1101" s="620"/>
      <c r="D1101" s="620"/>
      <c r="E1101" s="620"/>
      <c r="F1101" s="620"/>
      <c r="G1101" s="620"/>
    </row>
    <row r="1102" spans="1:7" ht="15">
      <c r="A1102" s="144"/>
      <c r="B1102" s="312" t="s">
        <v>845</v>
      </c>
      <c r="C1102" s="153" t="s">
        <v>846</v>
      </c>
      <c r="D1102" s="154" t="s">
        <v>825</v>
      </c>
      <c r="E1102" s="298">
        <v>1.02</v>
      </c>
      <c r="F1102" s="155">
        <v>8.4</v>
      </c>
      <c r="G1102" s="156">
        <v>8.57</v>
      </c>
    </row>
    <row r="1103" spans="1:7" ht="15">
      <c r="A1103" s="144"/>
      <c r="B1103" s="299"/>
      <c r="C1103" s="153"/>
      <c r="D1103" s="154"/>
      <c r="E1103" s="298"/>
      <c r="F1103" s="155"/>
      <c r="G1103" s="156"/>
    </row>
    <row r="1104" spans="1:7" ht="15">
      <c r="A1104" s="144"/>
      <c r="B1104" s="299"/>
      <c r="C1104" s="153"/>
      <c r="D1104" s="154"/>
      <c r="E1104" s="298"/>
      <c r="F1104" s="155"/>
      <c r="G1104" s="156"/>
    </row>
    <row r="1105" spans="1:7" ht="15" customHeight="1">
      <c r="A1105" s="144"/>
      <c r="B1105" s="619" t="s">
        <v>793</v>
      </c>
      <c r="C1105" s="619"/>
      <c r="D1105" s="619"/>
      <c r="E1105" s="619"/>
      <c r="F1105" s="619"/>
      <c r="G1105" s="162">
        <v>8.57</v>
      </c>
    </row>
    <row r="1106" spans="1:7" ht="15" customHeight="1">
      <c r="A1106" s="144"/>
      <c r="B1106" s="620" t="s">
        <v>794</v>
      </c>
      <c r="C1106" s="620"/>
      <c r="D1106" s="620"/>
      <c r="E1106" s="620"/>
      <c r="F1106" s="620"/>
      <c r="G1106" s="620"/>
    </row>
    <row r="1107" spans="1:7" ht="24.75">
      <c r="A1107" s="144"/>
      <c r="B1107" s="300" t="s">
        <v>1175</v>
      </c>
      <c r="C1107" s="153" t="s">
        <v>239</v>
      </c>
      <c r="D1107" s="154" t="s">
        <v>240</v>
      </c>
      <c r="E1107" s="298">
        <v>0.08</v>
      </c>
      <c r="F1107" s="155">
        <v>100.06</v>
      </c>
      <c r="G1107" s="156">
        <v>8</v>
      </c>
    </row>
    <row r="1108" spans="1:7" ht="15" customHeight="1">
      <c r="A1108" s="144"/>
      <c r="B1108" s="619" t="s">
        <v>797</v>
      </c>
      <c r="C1108" s="619"/>
      <c r="D1108" s="619"/>
      <c r="E1108" s="619"/>
      <c r="F1108" s="619"/>
      <c r="G1108" s="162">
        <v>8</v>
      </c>
    </row>
    <row r="1109" spans="1:7" ht="15">
      <c r="A1109" s="144"/>
      <c r="B1109" s="620" t="s">
        <v>798</v>
      </c>
      <c r="C1109" s="620"/>
      <c r="D1109" s="620"/>
      <c r="E1109" s="620"/>
      <c r="F1109" s="620"/>
      <c r="G1109" s="620"/>
    </row>
    <row r="1110" spans="1:7" ht="15">
      <c r="A1110" s="144"/>
      <c r="B1110" s="300"/>
      <c r="C1110" s="153"/>
      <c r="D1110" s="154"/>
      <c r="E1110" s="298"/>
      <c r="F1110" s="298"/>
      <c r="G1110" s="156"/>
    </row>
    <row r="1111" spans="1:7" ht="15">
      <c r="A1111" s="144"/>
      <c r="B1111" s="300"/>
      <c r="C1111" s="301"/>
      <c r="D1111" s="154"/>
      <c r="E1111" s="298"/>
      <c r="F1111" s="302"/>
      <c r="G1111" s="156"/>
    </row>
    <row r="1112" spans="1:7" ht="15">
      <c r="A1112" s="144"/>
      <c r="B1112" s="303"/>
      <c r="C1112" s="304"/>
      <c r="D1112" s="305"/>
      <c r="E1112" s="306"/>
      <c r="F1112" s="305"/>
      <c r="G1112" s="306"/>
    </row>
    <row r="1113" spans="1:7" ht="15" customHeight="1">
      <c r="A1113" s="144"/>
      <c r="B1113" s="621" t="s">
        <v>799</v>
      </c>
      <c r="C1113" s="621"/>
      <c r="D1113" s="621"/>
      <c r="E1113" s="621"/>
      <c r="F1113" s="621"/>
      <c r="G1113" s="307">
        <v>0</v>
      </c>
    </row>
    <row r="1114" spans="1:7" ht="15">
      <c r="A1114" s="144"/>
      <c r="B1114" s="330"/>
      <c r="C1114" s="330"/>
      <c r="D1114" s="330"/>
      <c r="E1114" s="330"/>
      <c r="F1114" s="330"/>
      <c r="G1114" s="330"/>
    </row>
    <row r="1115" spans="1:7" ht="16.5">
      <c r="A1115" s="144"/>
      <c r="B1115" s="330"/>
      <c r="C1115" s="330"/>
      <c r="D1115" s="330"/>
      <c r="E1115" s="330"/>
      <c r="F1115" s="329" t="s">
        <v>256</v>
      </c>
      <c r="G1115" s="162">
        <f>G1108+G1105+G1100</f>
        <v>17.66</v>
      </c>
    </row>
    <row r="1116" spans="1:7" ht="24.75">
      <c r="A1116" s="144"/>
      <c r="B1116" s="330"/>
      <c r="C1116" s="330"/>
      <c r="D1116" s="330"/>
      <c r="E1116" s="330"/>
      <c r="F1116" s="329" t="s">
        <v>800</v>
      </c>
      <c r="G1116" s="162">
        <f>'3 - Encargos Soc Anexo C'!$C$55%*'6- Comp Preç Unit'!G1100</f>
        <v>1.2754090000000002</v>
      </c>
    </row>
    <row r="1117" spans="1:7" ht="15">
      <c r="A1117" s="144"/>
      <c r="B1117" s="622"/>
      <c r="C1117" s="622"/>
      <c r="D1117" s="163"/>
      <c r="E1117" s="163"/>
      <c r="F1117" s="329" t="s">
        <v>258</v>
      </c>
      <c r="G1117" s="418">
        <f>'4 - BDI - Anexo D'!$I$26*(G1115+G1116)</f>
        <v>5.4348565612371456</v>
      </c>
    </row>
    <row r="1118" spans="1:7" ht="16.5">
      <c r="A1118" s="144"/>
      <c r="B1118" s="622"/>
      <c r="C1118" s="622"/>
      <c r="D1118" s="163"/>
      <c r="E1118" s="163"/>
      <c r="F1118" s="308" t="s">
        <v>802</v>
      </c>
      <c r="G1118" s="309">
        <f>SUM(G1115:G1117)</f>
        <v>24.370265561237147</v>
      </c>
    </row>
    <row r="1119" spans="1:7" ht="16.5">
      <c r="A1119" s="171"/>
      <c r="B1119" s="171"/>
      <c r="C1119" s="171"/>
      <c r="D1119" s="171"/>
      <c r="E1119" s="171"/>
      <c r="F1119" s="308" t="s">
        <v>803</v>
      </c>
      <c r="G1119" s="309">
        <f>SUM(G1115:G1116)</f>
        <v>18.935409</v>
      </c>
    </row>
    <row r="1120" spans="1:7" ht="15">
      <c r="A1120" s="171"/>
      <c r="B1120" s="171"/>
      <c r="C1120" s="171"/>
      <c r="D1120" s="171"/>
      <c r="E1120" s="171"/>
      <c r="F1120" s="310"/>
      <c r="G1120" s="311"/>
    </row>
    <row r="1121" spans="1:9" ht="15">
      <c r="A1121" s="172" t="str">
        <f>'Orçamento Básico - Anexo A'!A51</f>
        <v>B.10.a</v>
      </c>
      <c r="B1121" s="167"/>
      <c r="C1121" s="426" t="str">
        <f>'Orçamento Básico - Anexo A'!B51</f>
        <v>5/8 pol x 2,40 m com conector</v>
      </c>
      <c r="D1121" s="167" t="s">
        <v>83</v>
      </c>
      <c r="E1121" s="167"/>
      <c r="F1121" s="167"/>
      <c r="G1121" s="173">
        <v>52.6</v>
      </c>
      <c r="I1121" s="422"/>
    </row>
    <row r="1122" spans="1:7" ht="15">
      <c r="A1122" s="144"/>
      <c r="B1122" s="145" t="s">
        <v>241</v>
      </c>
      <c r="C1122" s="169" t="s">
        <v>312</v>
      </c>
      <c r="D1122" s="145"/>
      <c r="E1122" s="145"/>
      <c r="F1122" s="145"/>
      <c r="G1122" s="145"/>
    </row>
    <row r="1123" spans="1:7" ht="15">
      <c r="A1123" s="144"/>
      <c r="B1123" s="145" t="s">
        <v>242</v>
      </c>
      <c r="C1123" s="147" t="s">
        <v>83</v>
      </c>
      <c r="D1123" s="145"/>
      <c r="E1123" s="145"/>
      <c r="F1123" s="145"/>
      <c r="G1123" s="145"/>
    </row>
    <row r="1124" spans="1:7" ht="15">
      <c r="A1124" s="144"/>
      <c r="B1124" s="145" t="s">
        <v>93</v>
      </c>
      <c r="C1124" s="170" t="str">
        <f>A1121</f>
        <v>B.10.a</v>
      </c>
      <c r="D1124" s="145"/>
      <c r="E1124" s="145"/>
      <c r="F1124" s="145"/>
      <c r="G1124" s="145"/>
    </row>
    <row r="1125" spans="1:7" ht="15">
      <c r="A1125" s="144"/>
      <c r="B1125" s="145" t="s">
        <v>1350</v>
      </c>
      <c r="C1125" s="145" t="s">
        <v>1349</v>
      </c>
      <c r="D1125" s="145"/>
      <c r="E1125" s="145"/>
      <c r="F1125" s="145"/>
      <c r="G1125" s="145"/>
    </row>
    <row r="1126" spans="1:7" ht="15">
      <c r="A1126" s="144"/>
      <c r="B1126" s="145" t="s">
        <v>243</v>
      </c>
      <c r="C1126" s="149" t="s">
        <v>822</v>
      </c>
      <c r="D1126" s="145"/>
      <c r="E1126" s="145"/>
      <c r="F1126" s="145"/>
      <c r="G1126" s="145"/>
    </row>
    <row r="1127" spans="1:7" ht="15">
      <c r="A1127" s="144"/>
      <c r="B1127" s="145" t="s">
        <v>245</v>
      </c>
      <c r="C1127" s="150" t="s">
        <v>1332</v>
      </c>
      <c r="D1127" s="145"/>
      <c r="E1127" s="145"/>
      <c r="F1127" s="145"/>
      <c r="G1127" s="145"/>
    </row>
    <row r="1128" spans="1:7" ht="15">
      <c r="A1128" s="144"/>
      <c r="B1128" s="145"/>
      <c r="C1128" s="145"/>
      <c r="D1128" s="145"/>
      <c r="E1128" s="145"/>
      <c r="F1128" s="145"/>
      <c r="G1128" s="145"/>
    </row>
    <row r="1129" spans="1:7" ht="15">
      <c r="A1129" s="144"/>
      <c r="B1129" s="151" t="s">
        <v>246</v>
      </c>
      <c r="C1129" s="151" t="s">
        <v>69</v>
      </c>
      <c r="D1129" s="151" t="s">
        <v>91</v>
      </c>
      <c r="E1129" s="151" t="s">
        <v>247</v>
      </c>
      <c r="F1129" s="151" t="s">
        <v>248</v>
      </c>
      <c r="G1129" s="151" t="s">
        <v>249</v>
      </c>
    </row>
    <row r="1130" spans="1:7" ht="15" customHeight="1">
      <c r="A1130" s="144"/>
      <c r="B1130" s="623" t="s">
        <v>789</v>
      </c>
      <c r="C1130" s="623"/>
      <c r="D1130" s="623"/>
      <c r="E1130" s="623"/>
      <c r="F1130" s="623"/>
      <c r="G1130" s="623"/>
    </row>
    <row r="1131" spans="1:7" ht="15">
      <c r="A1131" s="144"/>
      <c r="B1131" s="297" t="s">
        <v>585</v>
      </c>
      <c r="C1131" s="153" t="s">
        <v>790</v>
      </c>
      <c r="D1131" s="154" t="s">
        <v>251</v>
      </c>
      <c r="E1131" s="298">
        <v>0.17</v>
      </c>
      <c r="F1131" s="155">
        <v>5.6</v>
      </c>
      <c r="G1131" s="156">
        <v>0.95</v>
      </c>
    </row>
    <row r="1132" spans="1:7" ht="15">
      <c r="A1132" s="144"/>
      <c r="B1132" s="297" t="s">
        <v>582</v>
      </c>
      <c r="C1132" s="153" t="s">
        <v>791</v>
      </c>
      <c r="D1132" s="154" t="s">
        <v>251</v>
      </c>
      <c r="E1132" s="298">
        <v>0.17</v>
      </c>
      <c r="F1132" s="155">
        <v>7.2</v>
      </c>
      <c r="G1132" s="156">
        <v>1.22</v>
      </c>
    </row>
    <row r="1133" spans="1:7" ht="15" customHeight="1">
      <c r="A1133" s="144"/>
      <c r="B1133" s="619" t="s">
        <v>805</v>
      </c>
      <c r="C1133" s="619"/>
      <c r="D1133" s="619"/>
      <c r="E1133" s="619"/>
      <c r="F1133" s="619"/>
      <c r="G1133" s="156">
        <v>0.122</v>
      </c>
    </row>
    <row r="1134" spans="1:7" ht="15" customHeight="1">
      <c r="A1134" s="144"/>
      <c r="B1134" s="619" t="s">
        <v>792</v>
      </c>
      <c r="C1134" s="619"/>
      <c r="D1134" s="619"/>
      <c r="E1134" s="619"/>
      <c r="F1134" s="619"/>
      <c r="G1134" s="162">
        <v>2.29</v>
      </c>
    </row>
    <row r="1135" spans="1:7" ht="15">
      <c r="A1135" s="144"/>
      <c r="B1135" s="620" t="s">
        <v>90</v>
      </c>
      <c r="C1135" s="620"/>
      <c r="D1135" s="620"/>
      <c r="E1135" s="620"/>
      <c r="F1135" s="620"/>
      <c r="G1135" s="620"/>
    </row>
    <row r="1136" spans="1:7" ht="15">
      <c r="A1136" s="144"/>
      <c r="B1136" s="299" t="s">
        <v>847</v>
      </c>
      <c r="C1136" s="153" t="s">
        <v>848</v>
      </c>
      <c r="D1136" s="154" t="s">
        <v>808</v>
      </c>
      <c r="E1136" s="298">
        <v>1</v>
      </c>
      <c r="F1136" s="155">
        <v>4.7</v>
      </c>
      <c r="G1136" s="156">
        <v>4.7</v>
      </c>
    </row>
    <row r="1137" spans="1:7" ht="15">
      <c r="A1137" s="144"/>
      <c r="B1137" s="299" t="s">
        <v>849</v>
      </c>
      <c r="C1137" s="153" t="s">
        <v>850</v>
      </c>
      <c r="D1137" s="154" t="s">
        <v>808</v>
      </c>
      <c r="E1137" s="298">
        <v>1</v>
      </c>
      <c r="F1137" s="155">
        <v>25.92</v>
      </c>
      <c r="G1137" s="156">
        <v>25.92</v>
      </c>
    </row>
    <row r="1138" spans="1:7" ht="15">
      <c r="A1138" s="144"/>
      <c r="B1138" s="299"/>
      <c r="C1138" s="153"/>
      <c r="D1138" s="154"/>
      <c r="E1138" s="298"/>
      <c r="F1138" s="155"/>
      <c r="G1138" s="156"/>
    </row>
    <row r="1139" spans="1:7" ht="15" customHeight="1">
      <c r="A1139" s="144"/>
      <c r="B1139" s="619" t="s">
        <v>793</v>
      </c>
      <c r="C1139" s="619"/>
      <c r="D1139" s="619"/>
      <c r="E1139" s="619"/>
      <c r="F1139" s="619"/>
      <c r="G1139" s="162">
        <v>30.62</v>
      </c>
    </row>
    <row r="1140" spans="1:7" ht="15" customHeight="1">
      <c r="A1140" s="144"/>
      <c r="B1140" s="620" t="s">
        <v>794</v>
      </c>
      <c r="C1140" s="620"/>
      <c r="D1140" s="620"/>
      <c r="E1140" s="620"/>
      <c r="F1140" s="620"/>
      <c r="G1140" s="620"/>
    </row>
    <row r="1141" spans="1:7" ht="24.75">
      <c r="A1141" s="144"/>
      <c r="B1141" s="300" t="s">
        <v>1175</v>
      </c>
      <c r="C1141" s="153" t="s">
        <v>239</v>
      </c>
      <c r="D1141" s="154" t="s">
        <v>240</v>
      </c>
      <c r="E1141" s="298">
        <v>0.17</v>
      </c>
      <c r="F1141" s="155">
        <v>100.06</v>
      </c>
      <c r="G1141" s="156">
        <v>17.01</v>
      </c>
    </row>
    <row r="1142" spans="1:7" ht="15" customHeight="1">
      <c r="A1142" s="144"/>
      <c r="B1142" s="619" t="s">
        <v>797</v>
      </c>
      <c r="C1142" s="619"/>
      <c r="D1142" s="619"/>
      <c r="E1142" s="619"/>
      <c r="F1142" s="619"/>
      <c r="G1142" s="162">
        <v>17.01</v>
      </c>
    </row>
    <row r="1143" spans="1:7" ht="15">
      <c r="A1143" s="144"/>
      <c r="B1143" s="620" t="s">
        <v>798</v>
      </c>
      <c r="C1143" s="620"/>
      <c r="D1143" s="620"/>
      <c r="E1143" s="620"/>
      <c r="F1143" s="620"/>
      <c r="G1143" s="620"/>
    </row>
    <row r="1144" spans="1:7" ht="15">
      <c r="A1144" s="144"/>
      <c r="B1144" s="300"/>
      <c r="C1144" s="153"/>
      <c r="D1144" s="154"/>
      <c r="E1144" s="298"/>
      <c r="F1144" s="298"/>
      <c r="G1144" s="156"/>
    </row>
    <row r="1145" spans="1:7" ht="15">
      <c r="A1145" s="144"/>
      <c r="B1145" s="300"/>
      <c r="C1145" s="301"/>
      <c r="D1145" s="154"/>
      <c r="E1145" s="298"/>
      <c r="F1145" s="302"/>
      <c r="G1145" s="156"/>
    </row>
    <row r="1146" spans="1:7" ht="15">
      <c r="A1146" s="144"/>
      <c r="B1146" s="303"/>
      <c r="C1146" s="304"/>
      <c r="D1146" s="305"/>
      <c r="E1146" s="306"/>
      <c r="F1146" s="305"/>
      <c r="G1146" s="306"/>
    </row>
    <row r="1147" spans="1:7" ht="15" customHeight="1">
      <c r="A1147" s="144"/>
      <c r="B1147" s="621" t="s">
        <v>799</v>
      </c>
      <c r="C1147" s="621"/>
      <c r="D1147" s="621"/>
      <c r="E1147" s="621"/>
      <c r="F1147" s="621"/>
      <c r="G1147" s="307">
        <v>0</v>
      </c>
    </row>
    <row r="1148" spans="1:7" ht="15">
      <c r="A1148" s="144"/>
      <c r="B1148" s="330"/>
      <c r="C1148" s="330"/>
      <c r="D1148" s="330"/>
      <c r="E1148" s="330"/>
      <c r="F1148" s="330"/>
      <c r="G1148" s="330"/>
    </row>
    <row r="1149" spans="1:7" ht="16.5">
      <c r="A1149" s="144"/>
      <c r="B1149" s="330"/>
      <c r="C1149" s="330"/>
      <c r="D1149" s="330"/>
      <c r="E1149" s="330"/>
      <c r="F1149" s="329" t="s">
        <v>256</v>
      </c>
      <c r="G1149" s="162">
        <f>G1142+G1139+G1134</f>
        <v>49.92</v>
      </c>
    </row>
    <row r="1150" spans="1:7" ht="24.75">
      <c r="A1150" s="144"/>
      <c r="B1150" s="330"/>
      <c r="C1150" s="330"/>
      <c r="D1150" s="330"/>
      <c r="E1150" s="330"/>
      <c r="F1150" s="329" t="s">
        <v>800</v>
      </c>
      <c r="G1150" s="162">
        <f>'3 - Encargos Soc Anexo C'!$C$55%*'6- Comp Preç Unit'!G1134</f>
        <v>2.6795290000000005</v>
      </c>
    </row>
    <row r="1151" spans="1:7" ht="15">
      <c r="A1151" s="144"/>
      <c r="B1151" s="622"/>
      <c r="C1151" s="622"/>
      <c r="D1151" s="163"/>
      <c r="E1151" s="163"/>
      <c r="F1151" s="329" t="s">
        <v>258</v>
      </c>
      <c r="G1151" s="418">
        <f>'4 - BDI - Anexo D'!$I$26*(G1149+G1150)</f>
        <v>15.097159786917384</v>
      </c>
    </row>
    <row r="1152" spans="1:7" ht="16.5">
      <c r="A1152" s="144"/>
      <c r="B1152" s="622"/>
      <c r="C1152" s="622"/>
      <c r="D1152" s="163"/>
      <c r="E1152" s="163"/>
      <c r="F1152" s="308" t="s">
        <v>802</v>
      </c>
      <c r="G1152" s="309">
        <f>SUM(G1149:G1151)</f>
        <v>67.69668878691739</v>
      </c>
    </row>
    <row r="1153" spans="1:7" ht="16.5">
      <c r="A1153" s="171"/>
      <c r="B1153" s="171"/>
      <c r="C1153" s="171"/>
      <c r="D1153" s="171"/>
      <c r="E1153" s="171"/>
      <c r="F1153" s="308" t="s">
        <v>803</v>
      </c>
      <c r="G1153" s="309">
        <f>SUM(G1149:G1150)</f>
        <v>52.599529000000004</v>
      </c>
    </row>
    <row r="1154" spans="1:7" ht="15">
      <c r="A1154" s="171"/>
      <c r="B1154" s="171"/>
      <c r="C1154" s="171"/>
      <c r="D1154" s="171"/>
      <c r="E1154" s="171"/>
      <c r="F1154" s="310"/>
      <c r="G1154" s="311"/>
    </row>
    <row r="1155" spans="1:9" ht="15">
      <c r="A1155" s="172" t="str">
        <f>'Orçamento Básico - Anexo A'!A53</f>
        <v>B.11.a</v>
      </c>
      <c r="B1155" s="167"/>
      <c r="C1155" s="426" t="str">
        <f>'Orçamento Básico - Anexo A'!B53</f>
        <v>01 estribo (completa) - poste DT/Poste Circular</v>
      </c>
      <c r="D1155" s="167" t="s">
        <v>83</v>
      </c>
      <c r="E1155" s="167"/>
      <c r="F1155" s="167"/>
      <c r="G1155" s="173">
        <v>53.71</v>
      </c>
      <c r="I1155" s="422"/>
    </row>
    <row r="1156" spans="1:7" ht="15">
      <c r="A1156" s="144"/>
      <c r="B1156" s="145" t="s">
        <v>241</v>
      </c>
      <c r="C1156" s="169" t="s">
        <v>314</v>
      </c>
      <c r="D1156" s="145"/>
      <c r="E1156" s="145"/>
      <c r="F1156" s="145"/>
      <c r="G1156" s="145"/>
    </row>
    <row r="1157" spans="1:7" ht="15">
      <c r="A1157" s="144"/>
      <c r="B1157" s="145" t="s">
        <v>242</v>
      </c>
      <c r="C1157" s="147" t="s">
        <v>83</v>
      </c>
      <c r="D1157" s="145"/>
      <c r="E1157" s="145"/>
      <c r="F1157" s="145"/>
      <c r="G1157" s="145"/>
    </row>
    <row r="1158" spans="1:7" ht="15">
      <c r="A1158" s="144"/>
      <c r="B1158" s="145" t="s">
        <v>93</v>
      </c>
      <c r="C1158" s="170" t="str">
        <f>A1155</f>
        <v>B.11.a</v>
      </c>
      <c r="D1158" s="145"/>
      <c r="E1158" s="145"/>
      <c r="F1158" s="145"/>
      <c r="G1158" s="145"/>
    </row>
    <row r="1159" spans="1:7" ht="15">
      <c r="A1159" s="144"/>
      <c r="B1159" s="145" t="s">
        <v>1350</v>
      </c>
      <c r="C1159" s="145" t="s">
        <v>1349</v>
      </c>
      <c r="D1159" s="145"/>
      <c r="E1159" s="145"/>
      <c r="F1159" s="145"/>
      <c r="G1159" s="145"/>
    </row>
    <row r="1160" spans="1:7" ht="15">
      <c r="A1160" s="144"/>
      <c r="B1160" s="145" t="s">
        <v>243</v>
      </c>
      <c r="C1160" s="149" t="s">
        <v>816</v>
      </c>
      <c r="D1160" s="145"/>
      <c r="E1160" s="145"/>
      <c r="F1160" s="145"/>
      <c r="G1160" s="145"/>
    </row>
    <row r="1161" spans="1:7" ht="15">
      <c r="A1161" s="144"/>
      <c r="B1161" s="145" t="s">
        <v>245</v>
      </c>
      <c r="C1161" s="150" t="s">
        <v>1334</v>
      </c>
      <c r="D1161" s="145"/>
      <c r="E1161" s="145"/>
      <c r="F1161" s="145"/>
      <c r="G1161" s="145"/>
    </row>
    <row r="1162" spans="1:7" ht="15">
      <c r="A1162" s="144"/>
      <c r="B1162" s="145"/>
      <c r="C1162" s="145"/>
      <c r="D1162" s="145"/>
      <c r="E1162" s="145"/>
      <c r="F1162" s="145"/>
      <c r="G1162" s="145"/>
    </row>
    <row r="1163" spans="1:7" ht="15">
      <c r="A1163" s="144"/>
      <c r="B1163" s="151" t="s">
        <v>246</v>
      </c>
      <c r="C1163" s="151" t="s">
        <v>69</v>
      </c>
      <c r="D1163" s="151" t="s">
        <v>91</v>
      </c>
      <c r="E1163" s="151" t="s">
        <v>247</v>
      </c>
      <c r="F1163" s="151" t="s">
        <v>248</v>
      </c>
      <c r="G1163" s="151" t="s">
        <v>249</v>
      </c>
    </row>
    <row r="1164" spans="1:7" ht="15" customHeight="1">
      <c r="A1164" s="144"/>
      <c r="B1164" s="623" t="s">
        <v>789</v>
      </c>
      <c r="C1164" s="623"/>
      <c r="D1164" s="623"/>
      <c r="E1164" s="623"/>
      <c r="F1164" s="623"/>
      <c r="G1164" s="623"/>
    </row>
    <row r="1165" spans="1:7" ht="15">
      <c r="A1165" s="144"/>
      <c r="B1165" s="297" t="s">
        <v>585</v>
      </c>
      <c r="C1165" s="153" t="s">
        <v>790</v>
      </c>
      <c r="D1165" s="154" t="s">
        <v>251</v>
      </c>
      <c r="E1165" s="298">
        <v>0.17</v>
      </c>
      <c r="F1165" s="155">
        <v>5.6</v>
      </c>
      <c r="G1165" s="156">
        <v>0.95</v>
      </c>
    </row>
    <row r="1166" spans="1:7" ht="15">
      <c r="A1166" s="144"/>
      <c r="B1166" s="297" t="s">
        <v>582</v>
      </c>
      <c r="C1166" s="153" t="s">
        <v>791</v>
      </c>
      <c r="D1166" s="154" t="s">
        <v>251</v>
      </c>
      <c r="E1166" s="298">
        <v>0.17</v>
      </c>
      <c r="F1166" s="155">
        <v>7.2</v>
      </c>
      <c r="G1166" s="156">
        <v>1.22</v>
      </c>
    </row>
    <row r="1167" spans="1:7" ht="15" customHeight="1">
      <c r="A1167" s="144"/>
      <c r="B1167" s="619" t="s">
        <v>805</v>
      </c>
      <c r="C1167" s="619"/>
      <c r="D1167" s="619"/>
      <c r="E1167" s="619"/>
      <c r="F1167" s="619"/>
      <c r="G1167" s="156">
        <v>0.122</v>
      </c>
    </row>
    <row r="1168" spans="1:7" ht="15" customHeight="1">
      <c r="A1168" s="144"/>
      <c r="B1168" s="619" t="s">
        <v>792</v>
      </c>
      <c r="C1168" s="619"/>
      <c r="D1168" s="619"/>
      <c r="E1168" s="619"/>
      <c r="F1168" s="619"/>
      <c r="G1168" s="162">
        <v>2.29</v>
      </c>
    </row>
    <row r="1169" spans="1:7" ht="15">
      <c r="A1169" s="144"/>
      <c r="B1169" s="620" t="s">
        <v>90</v>
      </c>
      <c r="C1169" s="620"/>
      <c r="D1169" s="620"/>
      <c r="E1169" s="620"/>
      <c r="F1169" s="620"/>
      <c r="G1169" s="620"/>
    </row>
    <row r="1170" spans="1:7" ht="16.5">
      <c r="A1170" s="144"/>
      <c r="B1170" s="312">
        <v>1091</v>
      </c>
      <c r="C1170" s="153" t="s">
        <v>851</v>
      </c>
      <c r="D1170" s="154" t="s">
        <v>808</v>
      </c>
      <c r="E1170" s="298">
        <v>1</v>
      </c>
      <c r="F1170" s="155">
        <v>17.3</v>
      </c>
      <c r="G1170" s="156">
        <v>17.3</v>
      </c>
    </row>
    <row r="1171" spans="1:7" ht="15">
      <c r="A1171" s="144"/>
      <c r="B1171" s="299" t="s">
        <v>852</v>
      </c>
      <c r="C1171" s="153" t="s">
        <v>853</v>
      </c>
      <c r="D1171" s="154" t="s">
        <v>808</v>
      </c>
      <c r="E1171" s="298">
        <v>1</v>
      </c>
      <c r="F1171" s="155">
        <v>8.03</v>
      </c>
      <c r="G1171" s="156">
        <v>8.03</v>
      </c>
    </row>
    <row r="1172" spans="1:7" ht="15">
      <c r="A1172" s="144"/>
      <c r="B1172" s="299" t="s">
        <v>854</v>
      </c>
      <c r="C1172" s="153" t="s">
        <v>855</v>
      </c>
      <c r="D1172" s="154" t="s">
        <v>808</v>
      </c>
      <c r="E1172" s="298">
        <v>1</v>
      </c>
      <c r="F1172" s="155">
        <v>5.66</v>
      </c>
      <c r="G1172" s="156">
        <v>5.66</v>
      </c>
    </row>
    <row r="1173" spans="1:7" ht="15">
      <c r="A1173" s="144"/>
      <c r="B1173" s="299" t="s">
        <v>856</v>
      </c>
      <c r="C1173" s="153" t="s">
        <v>857</v>
      </c>
      <c r="D1173" s="154" t="s">
        <v>808</v>
      </c>
      <c r="E1173" s="298">
        <v>1</v>
      </c>
      <c r="F1173" s="155">
        <v>0.74</v>
      </c>
      <c r="G1173" s="156">
        <v>0.74</v>
      </c>
    </row>
    <row r="1174" spans="1:7" ht="15">
      <c r="A1174" s="144"/>
      <c r="B1174" s="299"/>
      <c r="C1174" s="153"/>
      <c r="D1174" s="154"/>
      <c r="E1174" s="298"/>
      <c r="F1174" s="155"/>
      <c r="G1174" s="156"/>
    </row>
    <row r="1175" spans="1:7" ht="15" customHeight="1">
      <c r="A1175" s="144"/>
      <c r="B1175" s="619" t="s">
        <v>793</v>
      </c>
      <c r="C1175" s="619"/>
      <c r="D1175" s="619"/>
      <c r="E1175" s="619"/>
      <c r="F1175" s="619"/>
      <c r="G1175" s="162">
        <v>31.73</v>
      </c>
    </row>
    <row r="1176" spans="1:7" ht="15" customHeight="1">
      <c r="A1176" s="144"/>
      <c r="B1176" s="620" t="s">
        <v>794</v>
      </c>
      <c r="C1176" s="620"/>
      <c r="D1176" s="620"/>
      <c r="E1176" s="620"/>
      <c r="F1176" s="620"/>
      <c r="G1176" s="620"/>
    </row>
    <row r="1177" spans="1:7" ht="24.75">
      <c r="A1177" s="144"/>
      <c r="B1177" s="300" t="s">
        <v>1175</v>
      </c>
      <c r="C1177" s="153" t="s">
        <v>239</v>
      </c>
      <c r="D1177" s="154" t="s">
        <v>240</v>
      </c>
      <c r="E1177" s="298">
        <v>0.17</v>
      </c>
      <c r="F1177" s="155">
        <v>100.06</v>
      </c>
      <c r="G1177" s="156">
        <v>17.01</v>
      </c>
    </row>
    <row r="1178" spans="1:7" ht="15" customHeight="1">
      <c r="A1178" s="144"/>
      <c r="B1178" s="619" t="s">
        <v>797</v>
      </c>
      <c r="C1178" s="619"/>
      <c r="D1178" s="619"/>
      <c r="E1178" s="619"/>
      <c r="F1178" s="619"/>
      <c r="G1178" s="162">
        <v>17.01</v>
      </c>
    </row>
    <row r="1179" spans="1:7" ht="15">
      <c r="A1179" s="144"/>
      <c r="B1179" s="620" t="s">
        <v>798</v>
      </c>
      <c r="C1179" s="620"/>
      <c r="D1179" s="620"/>
      <c r="E1179" s="620"/>
      <c r="F1179" s="620"/>
      <c r="G1179" s="620"/>
    </row>
    <row r="1180" spans="1:7" ht="15">
      <c r="A1180" s="144"/>
      <c r="B1180" s="300"/>
      <c r="C1180" s="153"/>
      <c r="D1180" s="154"/>
      <c r="E1180" s="298"/>
      <c r="F1180" s="298"/>
      <c r="G1180" s="156"/>
    </row>
    <row r="1181" spans="1:7" ht="15">
      <c r="A1181" s="144"/>
      <c r="B1181" s="300"/>
      <c r="C1181" s="301"/>
      <c r="D1181" s="154"/>
      <c r="E1181" s="298"/>
      <c r="F1181" s="302"/>
      <c r="G1181" s="156"/>
    </row>
    <row r="1182" spans="1:7" ht="15">
      <c r="A1182" s="144"/>
      <c r="B1182" s="303"/>
      <c r="C1182" s="304"/>
      <c r="D1182" s="305"/>
      <c r="E1182" s="306"/>
      <c r="F1182" s="305"/>
      <c r="G1182" s="306"/>
    </row>
    <row r="1183" spans="1:7" ht="15" customHeight="1">
      <c r="A1183" s="144"/>
      <c r="B1183" s="621" t="s">
        <v>799</v>
      </c>
      <c r="C1183" s="621"/>
      <c r="D1183" s="621"/>
      <c r="E1183" s="621"/>
      <c r="F1183" s="621"/>
      <c r="G1183" s="307">
        <v>0</v>
      </c>
    </row>
    <row r="1184" spans="1:7" ht="15">
      <c r="A1184" s="144"/>
      <c r="B1184" s="330"/>
      <c r="C1184" s="330"/>
      <c r="D1184" s="330"/>
      <c r="E1184" s="330"/>
      <c r="F1184" s="330"/>
      <c r="G1184" s="330"/>
    </row>
    <row r="1185" spans="1:7" ht="16.5">
      <c r="A1185" s="144"/>
      <c r="B1185" s="330"/>
      <c r="C1185" s="330"/>
      <c r="D1185" s="330"/>
      <c r="E1185" s="330"/>
      <c r="F1185" s="329" t="s">
        <v>256</v>
      </c>
      <c r="G1185" s="162">
        <f>G1178+G1175+G1168</f>
        <v>51.03</v>
      </c>
    </row>
    <row r="1186" spans="1:7" ht="24.75">
      <c r="A1186" s="144"/>
      <c r="B1186" s="330"/>
      <c r="C1186" s="330"/>
      <c r="D1186" s="330"/>
      <c r="E1186" s="330"/>
      <c r="F1186" s="329" t="s">
        <v>800</v>
      </c>
      <c r="G1186" s="162">
        <f>'3 - Encargos Soc Anexo C'!$C$55%*'6- Comp Preç Unit'!G1168</f>
        <v>2.6795290000000005</v>
      </c>
    </row>
    <row r="1187" spans="1:7" ht="15">
      <c r="A1187" s="144"/>
      <c r="B1187" s="622"/>
      <c r="C1187" s="622"/>
      <c r="D1187" s="163"/>
      <c r="E1187" s="163"/>
      <c r="F1187" s="329" t="s">
        <v>258</v>
      </c>
      <c r="G1187" s="418">
        <f>'4 - BDI - Anexo D'!$I$26*(G1185+G1186)</f>
        <v>15.4157528937773</v>
      </c>
    </row>
    <row r="1188" spans="1:7" ht="16.5">
      <c r="A1188" s="144"/>
      <c r="B1188" s="622"/>
      <c r="C1188" s="622"/>
      <c r="D1188" s="163"/>
      <c r="E1188" s="163"/>
      <c r="F1188" s="308" t="s">
        <v>802</v>
      </c>
      <c r="G1188" s="309">
        <f>SUM(G1185:G1187)</f>
        <v>69.1252818937773</v>
      </c>
    </row>
    <row r="1189" spans="1:7" ht="16.5">
      <c r="A1189" s="171"/>
      <c r="B1189" s="171"/>
      <c r="C1189" s="171"/>
      <c r="D1189" s="171"/>
      <c r="E1189" s="171"/>
      <c r="F1189" s="308" t="s">
        <v>803</v>
      </c>
      <c r="G1189" s="309">
        <f>SUM(G1185:G1186)</f>
        <v>53.709529</v>
      </c>
    </row>
    <row r="1190" spans="1:7" ht="15">
      <c r="A1190" s="171"/>
      <c r="B1190" s="171"/>
      <c r="C1190" s="171"/>
      <c r="D1190" s="171"/>
      <c r="E1190" s="171"/>
      <c r="F1190" s="310"/>
      <c r="G1190" s="311"/>
    </row>
    <row r="1191" spans="1:9" ht="15">
      <c r="A1191" s="172" t="str">
        <f>'Orçamento Básico - Anexo A'!A54</f>
        <v>B.11.b</v>
      </c>
      <c r="B1191" s="167"/>
      <c r="C1191" s="426" t="str">
        <f>'Orçamento Básico - Anexo A'!B54</f>
        <v>02 estribos (completa) - poste DT/Poste Circular</v>
      </c>
      <c r="D1191" s="167" t="s">
        <v>83</v>
      </c>
      <c r="E1191" s="167"/>
      <c r="F1191" s="167"/>
      <c r="G1191" s="173">
        <v>72.41</v>
      </c>
      <c r="I1191" s="422"/>
    </row>
    <row r="1192" spans="1:7" ht="15">
      <c r="A1192" s="144"/>
      <c r="B1192" s="145" t="s">
        <v>241</v>
      </c>
      <c r="C1192" s="169" t="s">
        <v>315</v>
      </c>
      <c r="D1192" s="145"/>
      <c r="E1192" s="145"/>
      <c r="F1192" s="145"/>
      <c r="G1192" s="145"/>
    </row>
    <row r="1193" spans="1:7" ht="15">
      <c r="A1193" s="144"/>
      <c r="B1193" s="145" t="s">
        <v>242</v>
      </c>
      <c r="C1193" s="147" t="s">
        <v>83</v>
      </c>
      <c r="D1193" s="145"/>
      <c r="E1193" s="145"/>
      <c r="F1193" s="145"/>
      <c r="G1193" s="145"/>
    </row>
    <row r="1194" spans="1:7" ht="15">
      <c r="A1194" s="144"/>
      <c r="B1194" s="145" t="s">
        <v>93</v>
      </c>
      <c r="C1194" s="170" t="str">
        <f>A1191</f>
        <v>B.11.b</v>
      </c>
      <c r="D1194" s="145"/>
      <c r="E1194" s="145"/>
      <c r="F1194" s="145"/>
      <c r="G1194" s="145"/>
    </row>
    <row r="1195" spans="1:7" ht="15">
      <c r="A1195" s="144"/>
      <c r="B1195" s="145" t="s">
        <v>1350</v>
      </c>
      <c r="C1195" s="145" t="s">
        <v>1349</v>
      </c>
      <c r="D1195" s="145"/>
      <c r="E1195" s="145"/>
      <c r="F1195" s="145"/>
      <c r="G1195" s="145"/>
    </row>
    <row r="1196" spans="1:7" ht="15">
      <c r="A1196" s="144"/>
      <c r="B1196" s="145" t="s">
        <v>243</v>
      </c>
      <c r="C1196" s="149" t="s">
        <v>816</v>
      </c>
      <c r="D1196" s="145"/>
      <c r="E1196" s="145"/>
      <c r="F1196" s="145"/>
      <c r="G1196" s="145"/>
    </row>
    <row r="1197" spans="1:7" ht="15">
      <c r="A1197" s="144"/>
      <c r="B1197" s="145" t="s">
        <v>245</v>
      </c>
      <c r="C1197" s="150" t="s">
        <v>1334</v>
      </c>
      <c r="D1197" s="145"/>
      <c r="E1197" s="145"/>
      <c r="F1197" s="145"/>
      <c r="G1197" s="145"/>
    </row>
    <row r="1198" spans="1:7" ht="15">
      <c r="A1198" s="144"/>
      <c r="B1198" s="145"/>
      <c r="C1198" s="145"/>
      <c r="D1198" s="145"/>
      <c r="E1198" s="145"/>
      <c r="F1198" s="145"/>
      <c r="G1198" s="145"/>
    </row>
    <row r="1199" spans="1:7" ht="15">
      <c r="A1199" s="144"/>
      <c r="B1199" s="151" t="s">
        <v>246</v>
      </c>
      <c r="C1199" s="151" t="s">
        <v>69</v>
      </c>
      <c r="D1199" s="151" t="s">
        <v>91</v>
      </c>
      <c r="E1199" s="151" t="s">
        <v>247</v>
      </c>
      <c r="F1199" s="151" t="s">
        <v>248</v>
      </c>
      <c r="G1199" s="151" t="s">
        <v>249</v>
      </c>
    </row>
    <row r="1200" spans="1:7" ht="15" customHeight="1">
      <c r="A1200" s="144"/>
      <c r="B1200" s="623" t="s">
        <v>789</v>
      </c>
      <c r="C1200" s="623"/>
      <c r="D1200" s="623"/>
      <c r="E1200" s="623"/>
      <c r="F1200" s="623"/>
      <c r="G1200" s="623"/>
    </row>
    <row r="1201" spans="1:7" ht="15">
      <c r="A1201" s="144"/>
      <c r="B1201" s="297" t="s">
        <v>585</v>
      </c>
      <c r="C1201" s="153" t="s">
        <v>790</v>
      </c>
      <c r="D1201" s="154" t="s">
        <v>251</v>
      </c>
      <c r="E1201" s="298">
        <v>0.2</v>
      </c>
      <c r="F1201" s="155">
        <v>5.6</v>
      </c>
      <c r="G1201" s="156">
        <v>1.12</v>
      </c>
    </row>
    <row r="1202" spans="1:7" ht="15">
      <c r="A1202" s="144"/>
      <c r="B1202" s="297" t="s">
        <v>582</v>
      </c>
      <c r="C1202" s="153" t="s">
        <v>791</v>
      </c>
      <c r="D1202" s="154" t="s">
        <v>251</v>
      </c>
      <c r="E1202" s="298">
        <v>0.2</v>
      </c>
      <c r="F1202" s="155">
        <v>7.2</v>
      </c>
      <c r="G1202" s="156">
        <v>1.44</v>
      </c>
    </row>
    <row r="1203" spans="1:7" ht="15" customHeight="1">
      <c r="A1203" s="144"/>
      <c r="B1203" s="619" t="s">
        <v>805</v>
      </c>
      <c r="C1203" s="619"/>
      <c r="D1203" s="619"/>
      <c r="E1203" s="619"/>
      <c r="F1203" s="619"/>
      <c r="G1203" s="156">
        <v>0.144</v>
      </c>
    </row>
    <row r="1204" spans="1:7" ht="15" customHeight="1">
      <c r="A1204" s="144"/>
      <c r="B1204" s="619" t="s">
        <v>792</v>
      </c>
      <c r="C1204" s="619"/>
      <c r="D1204" s="619"/>
      <c r="E1204" s="619"/>
      <c r="F1204" s="619"/>
      <c r="G1204" s="162">
        <v>2.7</v>
      </c>
    </row>
    <row r="1205" spans="1:7" ht="15">
      <c r="A1205" s="144"/>
      <c r="B1205" s="620" t="s">
        <v>90</v>
      </c>
      <c r="C1205" s="620"/>
      <c r="D1205" s="620"/>
      <c r="E1205" s="620"/>
      <c r="F1205" s="620"/>
      <c r="G1205" s="620"/>
    </row>
    <row r="1206" spans="1:7" ht="16.5">
      <c r="A1206" s="144"/>
      <c r="B1206" s="312">
        <v>1095</v>
      </c>
      <c r="C1206" s="153" t="s">
        <v>858</v>
      </c>
      <c r="D1206" s="154" t="s">
        <v>808</v>
      </c>
      <c r="E1206" s="298">
        <v>1</v>
      </c>
      <c r="F1206" s="155">
        <v>25.71</v>
      </c>
      <c r="G1206" s="156">
        <v>25.71</v>
      </c>
    </row>
    <row r="1207" spans="1:7" ht="15">
      <c r="A1207" s="144"/>
      <c r="B1207" s="299" t="s">
        <v>852</v>
      </c>
      <c r="C1207" s="153" t="s">
        <v>853</v>
      </c>
      <c r="D1207" s="154" t="s">
        <v>808</v>
      </c>
      <c r="E1207" s="298">
        <v>1</v>
      </c>
      <c r="F1207" s="155">
        <v>8.03</v>
      </c>
      <c r="G1207" s="156">
        <v>8.03</v>
      </c>
    </row>
    <row r="1208" spans="1:7" ht="15">
      <c r="A1208" s="144"/>
      <c r="B1208" s="299" t="s">
        <v>854</v>
      </c>
      <c r="C1208" s="153" t="s">
        <v>855</v>
      </c>
      <c r="D1208" s="154" t="s">
        <v>808</v>
      </c>
      <c r="E1208" s="298">
        <v>2</v>
      </c>
      <c r="F1208" s="155">
        <v>5.66</v>
      </c>
      <c r="G1208" s="156">
        <v>11.32</v>
      </c>
    </row>
    <row r="1209" spans="1:7" ht="15">
      <c r="A1209" s="144"/>
      <c r="B1209" s="299" t="s">
        <v>856</v>
      </c>
      <c r="C1209" s="153" t="s">
        <v>857</v>
      </c>
      <c r="D1209" s="154" t="s">
        <v>808</v>
      </c>
      <c r="E1209" s="298">
        <v>2</v>
      </c>
      <c r="F1209" s="155">
        <v>0.74</v>
      </c>
      <c r="G1209" s="156">
        <v>1.48</v>
      </c>
    </row>
    <row r="1210" spans="1:7" ht="15">
      <c r="A1210" s="144"/>
      <c r="B1210" s="299"/>
      <c r="C1210" s="153"/>
      <c r="D1210" s="154"/>
      <c r="E1210" s="298"/>
      <c r="F1210" s="155"/>
      <c r="G1210" s="156"/>
    </row>
    <row r="1211" spans="1:7" ht="15" customHeight="1">
      <c r="A1211" s="144"/>
      <c r="B1211" s="619" t="s">
        <v>793</v>
      </c>
      <c r="C1211" s="619"/>
      <c r="D1211" s="619"/>
      <c r="E1211" s="619"/>
      <c r="F1211" s="619"/>
      <c r="G1211" s="162">
        <v>46.54</v>
      </c>
    </row>
    <row r="1212" spans="1:7" ht="15" customHeight="1">
      <c r="A1212" s="144"/>
      <c r="B1212" s="620" t="s">
        <v>794</v>
      </c>
      <c r="C1212" s="620"/>
      <c r="D1212" s="620"/>
      <c r="E1212" s="620"/>
      <c r="F1212" s="620"/>
      <c r="G1212" s="620"/>
    </row>
    <row r="1213" spans="1:7" ht="24.75">
      <c r="A1213" s="144"/>
      <c r="B1213" s="300" t="s">
        <v>1175</v>
      </c>
      <c r="C1213" s="153" t="s">
        <v>239</v>
      </c>
      <c r="D1213" s="154" t="s">
        <v>240</v>
      </c>
      <c r="E1213" s="298">
        <v>0.2</v>
      </c>
      <c r="F1213" s="155">
        <v>100.06</v>
      </c>
      <c r="G1213" s="156">
        <v>20.01</v>
      </c>
    </row>
    <row r="1214" spans="1:7" ht="15" customHeight="1">
      <c r="A1214" s="144"/>
      <c r="B1214" s="619" t="s">
        <v>797</v>
      </c>
      <c r="C1214" s="619"/>
      <c r="D1214" s="619"/>
      <c r="E1214" s="619"/>
      <c r="F1214" s="619"/>
      <c r="G1214" s="162">
        <v>20.01</v>
      </c>
    </row>
    <row r="1215" spans="1:7" ht="15">
      <c r="A1215" s="144"/>
      <c r="B1215" s="620" t="s">
        <v>798</v>
      </c>
      <c r="C1215" s="620"/>
      <c r="D1215" s="620"/>
      <c r="E1215" s="620"/>
      <c r="F1215" s="620"/>
      <c r="G1215" s="620"/>
    </row>
    <row r="1216" spans="1:7" ht="15">
      <c r="A1216" s="144"/>
      <c r="B1216" s="300"/>
      <c r="C1216" s="153"/>
      <c r="D1216" s="154"/>
      <c r="E1216" s="298"/>
      <c r="F1216" s="298"/>
      <c r="G1216" s="156"/>
    </row>
    <row r="1217" spans="1:7" ht="15">
      <c r="A1217" s="144"/>
      <c r="B1217" s="300"/>
      <c r="C1217" s="301"/>
      <c r="D1217" s="154"/>
      <c r="E1217" s="298"/>
      <c r="F1217" s="302"/>
      <c r="G1217" s="156"/>
    </row>
    <row r="1218" spans="1:7" ht="15">
      <c r="A1218" s="144"/>
      <c r="B1218" s="303"/>
      <c r="C1218" s="304"/>
      <c r="D1218" s="305"/>
      <c r="E1218" s="306"/>
      <c r="F1218" s="305"/>
      <c r="G1218" s="306"/>
    </row>
    <row r="1219" spans="1:7" ht="15" customHeight="1">
      <c r="A1219" s="144"/>
      <c r="B1219" s="621" t="s">
        <v>799</v>
      </c>
      <c r="C1219" s="621"/>
      <c r="D1219" s="621"/>
      <c r="E1219" s="621"/>
      <c r="F1219" s="621"/>
      <c r="G1219" s="307">
        <v>0</v>
      </c>
    </row>
    <row r="1220" spans="1:7" ht="15">
      <c r="A1220" s="144"/>
      <c r="B1220" s="330"/>
      <c r="C1220" s="330"/>
      <c r="D1220" s="330"/>
      <c r="E1220" s="330"/>
      <c r="F1220" s="330"/>
      <c r="G1220" s="330"/>
    </row>
    <row r="1221" spans="1:7" ht="16.5">
      <c r="A1221" s="144"/>
      <c r="B1221" s="330"/>
      <c r="C1221" s="330"/>
      <c r="D1221" s="330"/>
      <c r="E1221" s="330"/>
      <c r="F1221" s="329" t="s">
        <v>256</v>
      </c>
      <c r="G1221" s="162">
        <f>G1214+G1211+G1204</f>
        <v>69.25</v>
      </c>
    </row>
    <row r="1222" spans="1:7" ht="24.75">
      <c r="A1222" s="144"/>
      <c r="B1222" s="330"/>
      <c r="C1222" s="330"/>
      <c r="D1222" s="330"/>
      <c r="E1222" s="330"/>
      <c r="F1222" s="329" t="s">
        <v>800</v>
      </c>
      <c r="G1222" s="162">
        <f>'3 - Encargos Soc Anexo C'!$C$55%*'6- Comp Preç Unit'!G1204</f>
        <v>3.1592700000000007</v>
      </c>
    </row>
    <row r="1223" spans="1:7" ht="15">
      <c r="A1223" s="144"/>
      <c r="B1223" s="622"/>
      <c r="C1223" s="622"/>
      <c r="D1223" s="163"/>
      <c r="E1223" s="163"/>
      <c r="F1223" s="329" t="s">
        <v>258</v>
      </c>
      <c r="G1223" s="418">
        <f>'4 - BDI - Anexo D'!$I$26*(G1221+G1222)</f>
        <v>20.782967833115833</v>
      </c>
    </row>
    <row r="1224" spans="1:7" ht="16.5">
      <c r="A1224" s="144"/>
      <c r="B1224" s="622"/>
      <c r="C1224" s="622"/>
      <c r="D1224" s="163"/>
      <c r="E1224" s="163"/>
      <c r="F1224" s="308" t="s">
        <v>802</v>
      </c>
      <c r="G1224" s="309">
        <f>SUM(G1221:G1223)</f>
        <v>93.19223783311584</v>
      </c>
    </row>
    <row r="1225" spans="1:7" ht="16.5">
      <c r="A1225" s="171"/>
      <c r="B1225" s="171"/>
      <c r="C1225" s="171"/>
      <c r="D1225" s="171"/>
      <c r="E1225" s="171"/>
      <c r="F1225" s="308" t="s">
        <v>803</v>
      </c>
      <c r="G1225" s="309">
        <f>SUM(G1221:G1222)</f>
        <v>72.40927</v>
      </c>
    </row>
    <row r="1226" spans="1:7" ht="15">
      <c r="A1226" s="171"/>
      <c r="B1226" s="171"/>
      <c r="C1226" s="171"/>
      <c r="D1226" s="171"/>
      <c r="E1226" s="171"/>
      <c r="F1226" s="310"/>
      <c r="G1226" s="311"/>
    </row>
    <row r="1227" spans="1:9" ht="15">
      <c r="A1227" s="172" t="str">
        <f>'Orçamento Básico - Anexo A'!A56</f>
        <v>B.12.a</v>
      </c>
      <c r="B1227" s="167"/>
      <c r="C1227" s="426" t="str">
        <f>'Orçamento Básico - Anexo A'!B56</f>
        <v>Em chave de comando/luminária em braço ou projetor em suporte</v>
      </c>
      <c r="D1227" s="167" t="s">
        <v>83</v>
      </c>
      <c r="E1227" s="167"/>
      <c r="F1227" s="167"/>
      <c r="G1227" s="173">
        <v>48.81</v>
      </c>
      <c r="I1227" s="422"/>
    </row>
    <row r="1228" spans="1:7" ht="16.5">
      <c r="A1228" s="144"/>
      <c r="B1228" s="145" t="s">
        <v>241</v>
      </c>
      <c r="C1228" s="169" t="s">
        <v>317</v>
      </c>
      <c r="D1228" s="145"/>
      <c r="E1228" s="145"/>
      <c r="F1228" s="145"/>
      <c r="G1228" s="145"/>
    </row>
    <row r="1229" spans="1:7" ht="15">
      <c r="A1229" s="144"/>
      <c r="B1229" s="145" t="s">
        <v>242</v>
      </c>
      <c r="C1229" s="147" t="s">
        <v>83</v>
      </c>
      <c r="D1229" s="145"/>
      <c r="E1229" s="145"/>
      <c r="F1229" s="145"/>
      <c r="G1229" s="145"/>
    </row>
    <row r="1230" spans="1:7" ht="15">
      <c r="A1230" s="144"/>
      <c r="B1230" s="145" t="s">
        <v>93</v>
      </c>
      <c r="C1230" s="170" t="str">
        <f>A1227</f>
        <v>B.12.a</v>
      </c>
      <c r="D1230" s="145"/>
      <c r="E1230" s="145"/>
      <c r="F1230" s="145"/>
      <c r="G1230" s="145"/>
    </row>
    <row r="1231" spans="1:7" ht="15">
      <c r="A1231" s="144"/>
      <c r="B1231" s="145" t="s">
        <v>1350</v>
      </c>
      <c r="C1231" s="145" t="s">
        <v>1349</v>
      </c>
      <c r="D1231" s="145"/>
      <c r="E1231" s="145"/>
      <c r="F1231" s="145"/>
      <c r="G1231" s="145"/>
    </row>
    <row r="1232" spans="1:7" ht="15">
      <c r="A1232" s="144"/>
      <c r="B1232" s="145" t="s">
        <v>243</v>
      </c>
      <c r="C1232" s="149" t="s">
        <v>816</v>
      </c>
      <c r="D1232" s="145"/>
      <c r="E1232" s="145"/>
      <c r="F1232" s="145"/>
      <c r="G1232" s="145"/>
    </row>
    <row r="1233" spans="1:7" ht="15">
      <c r="A1233" s="144"/>
      <c r="B1233" s="145" t="s">
        <v>245</v>
      </c>
      <c r="C1233" s="150" t="s">
        <v>1334</v>
      </c>
      <c r="D1233" s="145"/>
      <c r="E1233" s="145"/>
      <c r="F1233" s="145"/>
      <c r="G1233" s="145"/>
    </row>
    <row r="1234" spans="1:7" ht="15">
      <c r="A1234" s="144"/>
      <c r="B1234" s="145"/>
      <c r="C1234" s="145"/>
      <c r="D1234" s="145"/>
      <c r="E1234" s="145"/>
      <c r="F1234" s="145"/>
      <c r="G1234" s="145"/>
    </row>
    <row r="1235" spans="1:7" ht="15">
      <c r="A1235" s="144"/>
      <c r="B1235" s="151" t="s">
        <v>246</v>
      </c>
      <c r="C1235" s="151" t="s">
        <v>69</v>
      </c>
      <c r="D1235" s="151" t="s">
        <v>91</v>
      </c>
      <c r="E1235" s="151" t="s">
        <v>247</v>
      </c>
      <c r="F1235" s="151" t="s">
        <v>248</v>
      </c>
      <c r="G1235" s="151" t="s">
        <v>249</v>
      </c>
    </row>
    <row r="1236" spans="1:7" ht="15" customHeight="1">
      <c r="A1236" s="144"/>
      <c r="B1236" s="623" t="s">
        <v>789</v>
      </c>
      <c r="C1236" s="623"/>
      <c r="D1236" s="623"/>
      <c r="E1236" s="623"/>
      <c r="F1236" s="623"/>
      <c r="G1236" s="623"/>
    </row>
    <row r="1237" spans="1:7" ht="15">
      <c r="A1237" s="144"/>
      <c r="B1237" s="297" t="s">
        <v>585</v>
      </c>
      <c r="C1237" s="153" t="s">
        <v>790</v>
      </c>
      <c r="D1237" s="154" t="s">
        <v>251</v>
      </c>
      <c r="E1237" s="298">
        <v>0.08</v>
      </c>
      <c r="F1237" s="155">
        <v>5.6</v>
      </c>
      <c r="G1237" s="156">
        <v>0.45</v>
      </c>
    </row>
    <row r="1238" spans="1:7" ht="15">
      <c r="A1238" s="144"/>
      <c r="B1238" s="297" t="s">
        <v>582</v>
      </c>
      <c r="C1238" s="153" t="s">
        <v>791</v>
      </c>
      <c r="D1238" s="154" t="s">
        <v>251</v>
      </c>
      <c r="E1238" s="298">
        <v>0.08</v>
      </c>
      <c r="F1238" s="155">
        <v>7.2</v>
      </c>
      <c r="G1238" s="156">
        <v>0.58</v>
      </c>
    </row>
    <row r="1239" spans="1:7" ht="15" customHeight="1">
      <c r="A1239" s="144"/>
      <c r="B1239" s="619" t="s">
        <v>805</v>
      </c>
      <c r="C1239" s="619"/>
      <c r="D1239" s="619"/>
      <c r="E1239" s="619"/>
      <c r="F1239" s="619"/>
      <c r="G1239" s="156">
        <v>0.057999999999999996</v>
      </c>
    </row>
    <row r="1240" spans="1:7" ht="15" customHeight="1">
      <c r="A1240" s="144"/>
      <c r="B1240" s="619" t="s">
        <v>792</v>
      </c>
      <c r="C1240" s="619"/>
      <c r="D1240" s="619"/>
      <c r="E1240" s="619"/>
      <c r="F1240" s="619"/>
      <c r="G1240" s="162">
        <v>1.09</v>
      </c>
    </row>
    <row r="1241" spans="1:7" ht="15">
      <c r="A1241" s="144"/>
      <c r="B1241" s="620" t="s">
        <v>90</v>
      </c>
      <c r="C1241" s="620"/>
      <c r="D1241" s="620"/>
      <c r="E1241" s="620"/>
      <c r="F1241" s="620"/>
      <c r="G1241" s="620"/>
    </row>
    <row r="1242" spans="1:7" ht="15">
      <c r="A1242" s="144"/>
      <c r="B1242" s="312">
        <v>2510</v>
      </c>
      <c r="C1242" s="153" t="s">
        <v>627</v>
      </c>
      <c r="D1242" s="154" t="s">
        <v>808</v>
      </c>
      <c r="E1242" s="298">
        <v>1</v>
      </c>
      <c r="F1242" s="155">
        <v>38.44</v>
      </c>
      <c r="G1242" s="156">
        <v>38.44</v>
      </c>
    </row>
    <row r="1243" spans="1:7" ht="15">
      <c r="A1243" s="144"/>
      <c r="B1243" s="299"/>
      <c r="C1243" s="153"/>
      <c r="D1243" s="154"/>
      <c r="E1243" s="298"/>
      <c r="F1243" s="155"/>
      <c r="G1243" s="156"/>
    </row>
    <row r="1244" spans="1:7" ht="15">
      <c r="A1244" s="144"/>
      <c r="B1244" s="299"/>
      <c r="C1244" s="153"/>
      <c r="D1244" s="154"/>
      <c r="E1244" s="298"/>
      <c r="F1244" s="155"/>
      <c r="G1244" s="156"/>
    </row>
    <row r="1245" spans="1:7" ht="15">
      <c r="A1245" s="144"/>
      <c r="B1245" s="299"/>
      <c r="C1245" s="153"/>
      <c r="D1245" s="154"/>
      <c r="E1245" s="298"/>
      <c r="F1245" s="155"/>
      <c r="G1245" s="156"/>
    </row>
    <row r="1246" spans="1:7" ht="15">
      <c r="A1246" s="144"/>
      <c r="B1246" s="299"/>
      <c r="C1246" s="153"/>
      <c r="D1246" s="154"/>
      <c r="E1246" s="298"/>
      <c r="F1246" s="155"/>
      <c r="G1246" s="156"/>
    </row>
    <row r="1247" spans="1:7" ht="15" customHeight="1">
      <c r="A1247" s="144"/>
      <c r="B1247" s="619" t="s">
        <v>793</v>
      </c>
      <c r="C1247" s="619"/>
      <c r="D1247" s="619"/>
      <c r="E1247" s="619"/>
      <c r="F1247" s="619"/>
      <c r="G1247" s="162">
        <v>38.44</v>
      </c>
    </row>
    <row r="1248" spans="1:7" ht="15" customHeight="1">
      <c r="A1248" s="144"/>
      <c r="B1248" s="620" t="s">
        <v>794</v>
      </c>
      <c r="C1248" s="620"/>
      <c r="D1248" s="620"/>
      <c r="E1248" s="620"/>
      <c r="F1248" s="620"/>
      <c r="G1248" s="620"/>
    </row>
    <row r="1249" spans="1:7" ht="24.75">
      <c r="A1249" s="144"/>
      <c r="B1249" s="300" t="s">
        <v>1175</v>
      </c>
      <c r="C1249" s="153" t="s">
        <v>239</v>
      </c>
      <c r="D1249" s="154" t="s">
        <v>240</v>
      </c>
      <c r="E1249" s="298">
        <v>0.08</v>
      </c>
      <c r="F1249" s="155">
        <v>100.06</v>
      </c>
      <c r="G1249" s="156">
        <v>8</v>
      </c>
    </row>
    <row r="1250" spans="1:7" ht="15" customHeight="1">
      <c r="A1250" s="144"/>
      <c r="B1250" s="619" t="s">
        <v>797</v>
      </c>
      <c r="C1250" s="619"/>
      <c r="D1250" s="619"/>
      <c r="E1250" s="619"/>
      <c r="F1250" s="619"/>
      <c r="G1250" s="162">
        <v>8</v>
      </c>
    </row>
    <row r="1251" spans="1:7" ht="15">
      <c r="A1251" s="144"/>
      <c r="B1251" s="620" t="s">
        <v>798</v>
      </c>
      <c r="C1251" s="620"/>
      <c r="D1251" s="620"/>
      <c r="E1251" s="620"/>
      <c r="F1251" s="620"/>
      <c r="G1251" s="620"/>
    </row>
    <row r="1252" spans="1:7" ht="15">
      <c r="A1252" s="144"/>
      <c r="B1252" s="300"/>
      <c r="C1252" s="153"/>
      <c r="D1252" s="154"/>
      <c r="E1252" s="298"/>
      <c r="F1252" s="298"/>
      <c r="G1252" s="156"/>
    </row>
    <row r="1253" spans="1:7" ht="15">
      <c r="A1253" s="144"/>
      <c r="B1253" s="300"/>
      <c r="C1253" s="301"/>
      <c r="D1253" s="154"/>
      <c r="E1253" s="298"/>
      <c r="F1253" s="302"/>
      <c r="G1253" s="156"/>
    </row>
    <row r="1254" spans="1:7" ht="15">
      <c r="A1254" s="144"/>
      <c r="B1254" s="303"/>
      <c r="C1254" s="304"/>
      <c r="D1254" s="305"/>
      <c r="E1254" s="306"/>
      <c r="F1254" s="305"/>
      <c r="G1254" s="306"/>
    </row>
    <row r="1255" spans="1:7" ht="15" customHeight="1">
      <c r="A1255" s="144"/>
      <c r="B1255" s="621" t="s">
        <v>799</v>
      </c>
      <c r="C1255" s="621"/>
      <c r="D1255" s="621"/>
      <c r="E1255" s="621"/>
      <c r="F1255" s="621"/>
      <c r="G1255" s="307">
        <v>0</v>
      </c>
    </row>
    <row r="1256" spans="1:7" ht="15">
      <c r="A1256" s="144"/>
      <c r="B1256" s="330"/>
      <c r="C1256" s="330"/>
      <c r="D1256" s="330"/>
      <c r="E1256" s="330"/>
      <c r="F1256" s="330"/>
      <c r="G1256" s="330"/>
    </row>
    <row r="1257" spans="1:7" ht="16.5">
      <c r="A1257" s="144"/>
      <c r="B1257" s="330"/>
      <c r="C1257" s="330"/>
      <c r="D1257" s="330"/>
      <c r="E1257" s="330"/>
      <c r="F1257" s="329" t="s">
        <v>256</v>
      </c>
      <c r="G1257" s="162">
        <f>G1250+G1247+G1240</f>
        <v>47.53</v>
      </c>
    </row>
    <row r="1258" spans="1:7" ht="24.75">
      <c r="A1258" s="144"/>
      <c r="B1258" s="330"/>
      <c r="C1258" s="330"/>
      <c r="D1258" s="330"/>
      <c r="E1258" s="330"/>
      <c r="F1258" s="329" t="s">
        <v>800</v>
      </c>
      <c r="G1258" s="162">
        <f>'3 - Encargos Soc Anexo C'!$C$55%*'6- Comp Preç Unit'!G1240</f>
        <v>1.2754090000000002</v>
      </c>
    </row>
    <row r="1259" spans="1:7" ht="15">
      <c r="A1259" s="144"/>
      <c r="B1259" s="622"/>
      <c r="C1259" s="622"/>
      <c r="D1259" s="163"/>
      <c r="E1259" s="163"/>
      <c r="F1259" s="329" t="s">
        <v>258</v>
      </c>
      <c r="G1259" s="418">
        <f>'4 - BDI - Anexo D'!$I$26*(G1257+G1258)</f>
        <v>14.00816836475581</v>
      </c>
    </row>
    <row r="1260" spans="1:7" ht="16.5">
      <c r="A1260" s="144"/>
      <c r="B1260" s="622"/>
      <c r="C1260" s="622"/>
      <c r="D1260" s="163"/>
      <c r="E1260" s="163"/>
      <c r="F1260" s="308" t="s">
        <v>802</v>
      </c>
      <c r="G1260" s="309">
        <f>SUM(G1257:G1259)</f>
        <v>62.813577364755815</v>
      </c>
    </row>
    <row r="1261" spans="1:7" ht="16.5">
      <c r="A1261" s="171"/>
      <c r="B1261" s="171"/>
      <c r="C1261" s="171"/>
      <c r="D1261" s="171"/>
      <c r="E1261" s="171"/>
      <c r="F1261" s="308" t="s">
        <v>803</v>
      </c>
      <c r="G1261" s="309">
        <f>SUM(G1257:G1258)</f>
        <v>48.805409000000004</v>
      </c>
    </row>
    <row r="1262" spans="1:7" ht="15">
      <c r="A1262" s="171"/>
      <c r="B1262" s="171"/>
      <c r="C1262" s="171"/>
      <c r="D1262" s="171"/>
      <c r="E1262" s="171"/>
      <c r="F1262" s="310"/>
      <c r="G1262" s="311"/>
    </row>
    <row r="1263" spans="1:9" ht="15">
      <c r="A1263" s="172" t="str">
        <f>'Orçamento Básico - Anexo A'!A58</f>
        <v>B.13.a</v>
      </c>
      <c r="B1263" s="167"/>
      <c r="C1263" s="426" t="str">
        <f>'Orçamento Básico - Anexo A'!B58</f>
        <v>Instalação de base relé fotoelétrico</v>
      </c>
      <c r="D1263" s="167" t="s">
        <v>83</v>
      </c>
      <c r="E1263" s="167"/>
      <c r="F1263" s="167"/>
      <c r="G1263" s="173">
        <v>21.54</v>
      </c>
      <c r="I1263" s="422"/>
    </row>
    <row r="1264" spans="1:7" ht="15">
      <c r="A1264" s="144"/>
      <c r="B1264" s="145" t="s">
        <v>241</v>
      </c>
      <c r="C1264" s="169" t="s">
        <v>319</v>
      </c>
      <c r="D1264" s="145"/>
      <c r="E1264" s="145"/>
      <c r="F1264" s="145"/>
      <c r="G1264" s="145"/>
    </row>
    <row r="1265" spans="1:7" ht="15">
      <c r="A1265" s="144"/>
      <c r="B1265" s="145" t="s">
        <v>242</v>
      </c>
      <c r="C1265" s="147" t="s">
        <v>83</v>
      </c>
      <c r="D1265" s="145"/>
      <c r="E1265" s="145"/>
      <c r="F1265" s="145"/>
      <c r="G1265" s="145"/>
    </row>
    <row r="1266" spans="1:7" ht="15">
      <c r="A1266" s="144"/>
      <c r="B1266" s="145" t="s">
        <v>93</v>
      </c>
      <c r="C1266" s="170" t="str">
        <f>A1263</f>
        <v>B.13.a</v>
      </c>
      <c r="D1266" s="145"/>
      <c r="E1266" s="145"/>
      <c r="F1266" s="145"/>
      <c r="G1266" s="145"/>
    </row>
    <row r="1267" spans="1:7" ht="15">
      <c r="A1267" s="144"/>
      <c r="B1267" s="145" t="s">
        <v>1350</v>
      </c>
      <c r="C1267" s="145" t="s">
        <v>1349</v>
      </c>
      <c r="D1267" s="145"/>
      <c r="E1267" s="145"/>
      <c r="F1267" s="145"/>
      <c r="G1267" s="145"/>
    </row>
    <row r="1268" spans="1:7" ht="15">
      <c r="A1268" s="144"/>
      <c r="B1268" s="145" t="s">
        <v>243</v>
      </c>
      <c r="C1268" s="149" t="s">
        <v>816</v>
      </c>
      <c r="D1268" s="145"/>
      <c r="E1268" s="145"/>
      <c r="F1268" s="145"/>
      <c r="G1268" s="145"/>
    </row>
    <row r="1269" spans="1:7" ht="15">
      <c r="A1269" s="144"/>
      <c r="B1269" s="145" t="s">
        <v>245</v>
      </c>
      <c r="C1269" s="150" t="s">
        <v>1334</v>
      </c>
      <c r="D1269" s="145"/>
      <c r="E1269" s="145"/>
      <c r="F1269" s="145"/>
      <c r="G1269" s="145"/>
    </row>
    <row r="1270" spans="1:7" ht="15">
      <c r="A1270" s="144"/>
      <c r="B1270" s="145"/>
      <c r="C1270" s="145"/>
      <c r="D1270" s="145"/>
      <c r="E1270" s="145"/>
      <c r="F1270" s="145"/>
      <c r="G1270" s="145"/>
    </row>
    <row r="1271" spans="1:7" ht="15">
      <c r="A1271" s="144"/>
      <c r="B1271" s="151" t="s">
        <v>246</v>
      </c>
      <c r="C1271" s="151" t="s">
        <v>69</v>
      </c>
      <c r="D1271" s="151" t="s">
        <v>91</v>
      </c>
      <c r="E1271" s="151" t="s">
        <v>247</v>
      </c>
      <c r="F1271" s="151" t="s">
        <v>248</v>
      </c>
      <c r="G1271" s="151" t="s">
        <v>249</v>
      </c>
    </row>
    <row r="1272" spans="1:7" ht="15" customHeight="1">
      <c r="A1272" s="144"/>
      <c r="B1272" s="623" t="s">
        <v>789</v>
      </c>
      <c r="C1272" s="623"/>
      <c r="D1272" s="623"/>
      <c r="E1272" s="623"/>
      <c r="F1272" s="623"/>
      <c r="G1272" s="623"/>
    </row>
    <row r="1273" spans="1:7" ht="15">
      <c r="A1273" s="144"/>
      <c r="B1273" s="297" t="s">
        <v>585</v>
      </c>
      <c r="C1273" s="153" t="s">
        <v>790</v>
      </c>
      <c r="D1273" s="154" t="s">
        <v>251</v>
      </c>
      <c r="E1273" s="298">
        <v>0.12</v>
      </c>
      <c r="F1273" s="155">
        <v>5.6</v>
      </c>
      <c r="G1273" s="156">
        <v>0.67</v>
      </c>
    </row>
    <row r="1274" spans="1:7" ht="15">
      <c r="A1274" s="144"/>
      <c r="B1274" s="297" t="s">
        <v>582</v>
      </c>
      <c r="C1274" s="153" t="s">
        <v>791</v>
      </c>
      <c r="D1274" s="154" t="s">
        <v>251</v>
      </c>
      <c r="E1274" s="298">
        <v>0.12</v>
      </c>
      <c r="F1274" s="155">
        <v>7.2</v>
      </c>
      <c r="G1274" s="156">
        <v>0.86</v>
      </c>
    </row>
    <row r="1275" spans="1:7" ht="15" customHeight="1">
      <c r="A1275" s="144"/>
      <c r="B1275" s="619" t="s">
        <v>805</v>
      </c>
      <c r="C1275" s="619"/>
      <c r="D1275" s="619"/>
      <c r="E1275" s="619"/>
      <c r="F1275" s="619"/>
      <c r="G1275" s="156">
        <v>0.08600000000000001</v>
      </c>
    </row>
    <row r="1276" spans="1:7" ht="15" customHeight="1">
      <c r="A1276" s="144"/>
      <c r="B1276" s="619" t="s">
        <v>792</v>
      </c>
      <c r="C1276" s="619"/>
      <c r="D1276" s="619"/>
      <c r="E1276" s="619"/>
      <c r="F1276" s="619"/>
      <c r="G1276" s="162">
        <v>1.62</v>
      </c>
    </row>
    <row r="1277" spans="1:7" ht="15">
      <c r="A1277" s="144"/>
      <c r="B1277" s="620" t="s">
        <v>90</v>
      </c>
      <c r="C1277" s="620"/>
      <c r="D1277" s="620"/>
      <c r="E1277" s="620"/>
      <c r="F1277" s="620"/>
      <c r="G1277" s="620"/>
    </row>
    <row r="1278" spans="1:7" ht="15">
      <c r="A1278" s="144"/>
      <c r="B1278" s="312" t="s">
        <v>1185</v>
      </c>
      <c r="C1278" s="153" t="s">
        <v>628</v>
      </c>
      <c r="D1278" s="154" t="s">
        <v>808</v>
      </c>
      <c r="E1278" s="298">
        <v>1</v>
      </c>
      <c r="F1278" s="155">
        <v>6.005</v>
      </c>
      <c r="G1278" s="156">
        <v>6.01</v>
      </c>
    </row>
    <row r="1279" spans="1:7" ht="15">
      <c r="A1279" s="144"/>
      <c r="B1279" s="299"/>
      <c r="C1279" s="153"/>
      <c r="D1279" s="154"/>
      <c r="E1279" s="298"/>
      <c r="F1279" s="155"/>
      <c r="G1279" s="156"/>
    </row>
    <row r="1280" spans="1:7" ht="15">
      <c r="A1280" s="144"/>
      <c r="B1280" s="299"/>
      <c r="C1280" s="153"/>
      <c r="D1280" s="154"/>
      <c r="E1280" s="298"/>
      <c r="F1280" s="155"/>
      <c r="G1280" s="156"/>
    </row>
    <row r="1281" spans="1:7" ht="15">
      <c r="A1281" s="144"/>
      <c r="B1281" s="299"/>
      <c r="C1281" s="153"/>
      <c r="D1281" s="154"/>
      <c r="E1281" s="298"/>
      <c r="F1281" s="155"/>
      <c r="G1281" s="156"/>
    </row>
    <row r="1282" spans="1:7" ht="15">
      <c r="A1282" s="144"/>
      <c r="B1282" s="299"/>
      <c r="C1282" s="153"/>
      <c r="D1282" s="154"/>
      <c r="E1282" s="298"/>
      <c r="F1282" s="155"/>
      <c r="G1282" s="156"/>
    </row>
    <row r="1283" spans="1:7" ht="15" customHeight="1">
      <c r="A1283" s="144"/>
      <c r="B1283" s="619" t="s">
        <v>793</v>
      </c>
      <c r="C1283" s="619"/>
      <c r="D1283" s="619"/>
      <c r="E1283" s="619"/>
      <c r="F1283" s="619"/>
      <c r="G1283" s="162">
        <v>6.01</v>
      </c>
    </row>
    <row r="1284" spans="1:7" ht="15" customHeight="1">
      <c r="A1284" s="144"/>
      <c r="B1284" s="620" t="s">
        <v>794</v>
      </c>
      <c r="C1284" s="620"/>
      <c r="D1284" s="620"/>
      <c r="E1284" s="620"/>
      <c r="F1284" s="620"/>
      <c r="G1284" s="620"/>
    </row>
    <row r="1285" spans="1:7" ht="24.75">
      <c r="A1285" s="144"/>
      <c r="B1285" s="300" t="s">
        <v>1175</v>
      </c>
      <c r="C1285" s="153" t="s">
        <v>239</v>
      </c>
      <c r="D1285" s="154" t="s">
        <v>240</v>
      </c>
      <c r="E1285" s="298">
        <v>0.12</v>
      </c>
      <c r="F1285" s="155">
        <v>100.06</v>
      </c>
      <c r="G1285" s="156">
        <v>12.01</v>
      </c>
    </row>
    <row r="1286" spans="1:7" ht="15" customHeight="1">
      <c r="A1286" s="144"/>
      <c r="B1286" s="619" t="s">
        <v>797</v>
      </c>
      <c r="C1286" s="619"/>
      <c r="D1286" s="619"/>
      <c r="E1286" s="619"/>
      <c r="F1286" s="619"/>
      <c r="G1286" s="162">
        <v>12.01</v>
      </c>
    </row>
    <row r="1287" spans="1:7" ht="15">
      <c r="A1287" s="144"/>
      <c r="B1287" s="620" t="s">
        <v>798</v>
      </c>
      <c r="C1287" s="620"/>
      <c r="D1287" s="620"/>
      <c r="E1287" s="620"/>
      <c r="F1287" s="620"/>
      <c r="G1287" s="620"/>
    </row>
    <row r="1288" spans="1:7" ht="15">
      <c r="A1288" s="144"/>
      <c r="B1288" s="300"/>
      <c r="C1288" s="153"/>
      <c r="D1288" s="154"/>
      <c r="E1288" s="298"/>
      <c r="F1288" s="298"/>
      <c r="G1288" s="156"/>
    </row>
    <row r="1289" spans="1:7" ht="15">
      <c r="A1289" s="144"/>
      <c r="B1289" s="300"/>
      <c r="C1289" s="301"/>
      <c r="D1289" s="154"/>
      <c r="E1289" s="298"/>
      <c r="F1289" s="302"/>
      <c r="G1289" s="156"/>
    </row>
    <row r="1290" spans="1:7" ht="15">
      <c r="A1290" s="144"/>
      <c r="B1290" s="303"/>
      <c r="C1290" s="304"/>
      <c r="D1290" s="305"/>
      <c r="E1290" s="306"/>
      <c r="F1290" s="305"/>
      <c r="G1290" s="306"/>
    </row>
    <row r="1291" spans="1:7" ht="15" customHeight="1">
      <c r="A1291" s="144"/>
      <c r="B1291" s="621" t="s">
        <v>799</v>
      </c>
      <c r="C1291" s="621"/>
      <c r="D1291" s="621"/>
      <c r="E1291" s="621"/>
      <c r="F1291" s="621"/>
      <c r="G1291" s="307">
        <v>0</v>
      </c>
    </row>
    <row r="1292" spans="1:7" ht="15">
      <c r="A1292" s="144"/>
      <c r="B1292" s="330"/>
      <c r="C1292" s="330"/>
      <c r="D1292" s="330"/>
      <c r="E1292" s="330"/>
      <c r="F1292" s="330"/>
      <c r="G1292" s="330"/>
    </row>
    <row r="1293" spans="1:7" ht="16.5">
      <c r="A1293" s="144"/>
      <c r="B1293" s="330"/>
      <c r="C1293" s="330"/>
      <c r="D1293" s="330"/>
      <c r="E1293" s="330"/>
      <c r="F1293" s="329" t="s">
        <v>256</v>
      </c>
      <c r="G1293" s="162">
        <f>G1286+G1283+G1276</f>
        <v>19.64</v>
      </c>
    </row>
    <row r="1294" spans="1:7" ht="24.75">
      <c r="A1294" s="144"/>
      <c r="B1294" s="330"/>
      <c r="C1294" s="330"/>
      <c r="D1294" s="330"/>
      <c r="E1294" s="330"/>
      <c r="F1294" s="329" t="s">
        <v>800</v>
      </c>
      <c r="G1294" s="162">
        <f>'3 - Encargos Soc Anexo C'!$C$55%*'6- Comp Preç Unit'!G1276</f>
        <v>1.8955620000000004</v>
      </c>
    </row>
    <row r="1295" spans="1:7" ht="15">
      <c r="A1295" s="144"/>
      <c r="B1295" s="622"/>
      <c r="C1295" s="622"/>
      <c r="D1295" s="163"/>
      <c r="E1295" s="163"/>
      <c r="F1295" s="329" t="s">
        <v>258</v>
      </c>
      <c r="G1295" s="418">
        <f>'4 - BDI - Anexo D'!$I$26*(G1293+G1294)</f>
        <v>6.1811545995985275</v>
      </c>
    </row>
    <row r="1296" spans="1:7" ht="16.5">
      <c r="A1296" s="144"/>
      <c r="B1296" s="622"/>
      <c r="C1296" s="622"/>
      <c r="D1296" s="163"/>
      <c r="E1296" s="163"/>
      <c r="F1296" s="308" t="s">
        <v>802</v>
      </c>
      <c r="G1296" s="309">
        <f>SUM(G1293:G1295)</f>
        <v>27.71671659959853</v>
      </c>
    </row>
    <row r="1297" spans="1:7" ht="16.5">
      <c r="A1297" s="171"/>
      <c r="B1297" s="171"/>
      <c r="C1297" s="171"/>
      <c r="D1297" s="171"/>
      <c r="E1297" s="171"/>
      <c r="F1297" s="308" t="s">
        <v>803</v>
      </c>
      <c r="G1297" s="309">
        <f>SUM(G1293:G1294)</f>
        <v>21.535562000000002</v>
      </c>
    </row>
    <row r="1298" spans="1:7" ht="15">
      <c r="A1298" s="171"/>
      <c r="B1298" s="171"/>
      <c r="C1298" s="171"/>
      <c r="D1298" s="171"/>
      <c r="E1298" s="171"/>
      <c r="F1298" s="419"/>
      <c r="G1298" s="420"/>
    </row>
    <row r="1299" spans="1:9" ht="15">
      <c r="A1299" s="172" t="str">
        <f>'Orçamento Básico - Anexo A'!A60</f>
        <v>B.14.a</v>
      </c>
      <c r="B1299" s="167"/>
      <c r="C1299" s="426" t="str">
        <f>'Orçamento Básico - Anexo A'!B60</f>
        <v>Instalação de Equipamento de Telegestão - Controlador</v>
      </c>
      <c r="D1299" s="167" t="s">
        <v>83</v>
      </c>
      <c r="E1299" s="167"/>
      <c r="F1299" s="167"/>
      <c r="G1299" s="173">
        <f>G1330</f>
        <v>850.00256</v>
      </c>
      <c r="I1299" s="422"/>
    </row>
    <row r="1300" spans="1:7" ht="15">
      <c r="A1300" s="144"/>
      <c r="B1300" s="145" t="s">
        <v>241</v>
      </c>
      <c r="C1300" s="169" t="str">
        <f>'Orçamento Básico - Anexo A'!B60</f>
        <v>Instalação de Equipamento de Telegestão - Controlador</v>
      </c>
      <c r="D1300" s="145"/>
      <c r="E1300" s="145"/>
      <c r="F1300" s="145"/>
      <c r="G1300" s="145"/>
    </row>
    <row r="1301" spans="1:7" ht="15">
      <c r="A1301" s="144"/>
      <c r="B1301" s="145" t="s">
        <v>242</v>
      </c>
      <c r="C1301" s="147" t="s">
        <v>83</v>
      </c>
      <c r="D1301" s="145"/>
      <c r="E1301" s="145"/>
      <c r="F1301" s="145"/>
      <c r="G1301" s="145"/>
    </row>
    <row r="1302" spans="1:7" ht="15">
      <c r="A1302" s="144"/>
      <c r="B1302" s="145" t="s">
        <v>93</v>
      </c>
      <c r="C1302" s="170" t="str">
        <f>A1299</f>
        <v>B.14.a</v>
      </c>
      <c r="D1302" s="145"/>
      <c r="E1302" s="145"/>
      <c r="F1302" s="145"/>
      <c r="G1302" s="145"/>
    </row>
    <row r="1303" spans="1:7" ht="15">
      <c r="A1303" s="144"/>
      <c r="B1303" s="145" t="s">
        <v>1350</v>
      </c>
      <c r="C1303" s="145" t="s">
        <v>1349</v>
      </c>
      <c r="D1303" s="145"/>
      <c r="E1303" s="145"/>
      <c r="F1303" s="145"/>
      <c r="G1303" s="145"/>
    </row>
    <row r="1304" spans="1:7" ht="15">
      <c r="A1304" s="144"/>
      <c r="B1304" s="145" t="s">
        <v>243</v>
      </c>
      <c r="C1304" s="149" t="s">
        <v>859</v>
      </c>
      <c r="D1304" s="145"/>
      <c r="E1304" s="145"/>
      <c r="F1304" s="145"/>
      <c r="G1304" s="145"/>
    </row>
    <row r="1305" spans="1:7" ht="15">
      <c r="A1305" s="144"/>
      <c r="B1305" s="145" t="s">
        <v>245</v>
      </c>
      <c r="C1305" s="150" t="s">
        <v>860</v>
      </c>
      <c r="D1305" s="145"/>
      <c r="E1305" s="145"/>
      <c r="F1305" s="145"/>
      <c r="G1305" s="145"/>
    </row>
    <row r="1306" spans="1:7" ht="15">
      <c r="A1306" s="144"/>
      <c r="B1306" s="145"/>
      <c r="C1306" s="145"/>
      <c r="D1306" s="145"/>
      <c r="E1306" s="145"/>
      <c r="F1306" s="145"/>
      <c r="G1306" s="145"/>
    </row>
    <row r="1307" spans="1:7" ht="15">
      <c r="A1307" s="144"/>
      <c r="B1307" s="151" t="s">
        <v>246</v>
      </c>
      <c r="C1307" s="151" t="s">
        <v>69</v>
      </c>
      <c r="D1307" s="151" t="s">
        <v>91</v>
      </c>
      <c r="E1307" s="151" t="s">
        <v>247</v>
      </c>
      <c r="F1307" s="151" t="s">
        <v>248</v>
      </c>
      <c r="G1307" s="151" t="s">
        <v>249</v>
      </c>
    </row>
    <row r="1308" spans="1:7" ht="15" customHeight="1">
      <c r="A1308" s="144"/>
      <c r="B1308" s="623" t="s">
        <v>789</v>
      </c>
      <c r="C1308" s="623"/>
      <c r="D1308" s="623"/>
      <c r="E1308" s="623"/>
      <c r="F1308" s="623"/>
      <c r="G1308" s="623"/>
    </row>
    <row r="1309" spans="1:7" ht="15">
      <c r="A1309" s="144"/>
      <c r="B1309" s="297" t="s">
        <v>585</v>
      </c>
      <c r="C1309" s="153" t="s">
        <v>790</v>
      </c>
      <c r="D1309" s="154" t="s">
        <v>251</v>
      </c>
      <c r="E1309" s="298">
        <v>1</v>
      </c>
      <c r="F1309" s="155">
        <v>5.6</v>
      </c>
      <c r="G1309" s="156">
        <v>5.6</v>
      </c>
    </row>
    <row r="1310" spans="1:7" ht="15">
      <c r="A1310" s="144"/>
      <c r="B1310" s="297" t="s">
        <v>582</v>
      </c>
      <c r="C1310" s="153" t="s">
        <v>791</v>
      </c>
      <c r="D1310" s="154" t="s">
        <v>251</v>
      </c>
      <c r="E1310" s="298">
        <v>1</v>
      </c>
      <c r="F1310" s="155">
        <v>7.2</v>
      </c>
      <c r="G1310" s="156">
        <v>7.2</v>
      </c>
    </row>
    <row r="1311" spans="1:7" ht="15" customHeight="1">
      <c r="A1311" s="144"/>
      <c r="B1311" s="619" t="s">
        <v>792</v>
      </c>
      <c r="C1311" s="619"/>
      <c r="D1311" s="619"/>
      <c r="E1311" s="619"/>
      <c r="F1311" s="619"/>
      <c r="G1311" s="162">
        <v>12.8</v>
      </c>
    </row>
    <row r="1312" spans="1:7" ht="15">
      <c r="A1312" s="144"/>
      <c r="B1312" s="620" t="s">
        <v>90</v>
      </c>
      <c r="C1312" s="620"/>
      <c r="D1312" s="620"/>
      <c r="E1312" s="620"/>
      <c r="F1312" s="620"/>
      <c r="G1312" s="620"/>
    </row>
    <row r="1313" spans="1:7" ht="15">
      <c r="A1313" s="144"/>
      <c r="B1313" s="421" t="s">
        <v>1186</v>
      </c>
      <c r="C1313" s="153" t="s">
        <v>1118</v>
      </c>
      <c r="D1313" s="154" t="s">
        <v>808</v>
      </c>
      <c r="E1313" s="298">
        <v>1</v>
      </c>
      <c r="F1313" s="155">
        <f>716.26+15.63</f>
        <v>731.89</v>
      </c>
      <c r="G1313" s="156">
        <f>E1313*F1313</f>
        <v>731.89</v>
      </c>
    </row>
    <row r="1314" spans="1:7" ht="15">
      <c r="A1314" s="144"/>
      <c r="B1314" s="299"/>
      <c r="C1314" s="153"/>
      <c r="D1314" s="154"/>
      <c r="E1314" s="298"/>
      <c r="F1314" s="155"/>
      <c r="G1314" s="156"/>
    </row>
    <row r="1315" spans="1:7" ht="15">
      <c r="A1315" s="144"/>
      <c r="B1315" s="300"/>
      <c r="C1315" s="153"/>
      <c r="D1315" s="154"/>
      <c r="E1315" s="298"/>
      <c r="F1315" s="155"/>
      <c r="G1315" s="156"/>
    </row>
    <row r="1316" spans="1:7" ht="15" customHeight="1">
      <c r="A1316" s="144"/>
      <c r="B1316" s="619" t="s">
        <v>793</v>
      </c>
      <c r="C1316" s="619"/>
      <c r="D1316" s="619"/>
      <c r="E1316" s="619"/>
      <c r="F1316" s="619"/>
      <c r="G1316" s="162">
        <f>SUM(G1313:G1315)</f>
        <v>731.89</v>
      </c>
    </row>
    <row r="1317" spans="1:7" ht="15" customHeight="1">
      <c r="A1317" s="144"/>
      <c r="B1317" s="620" t="s">
        <v>794</v>
      </c>
      <c r="C1317" s="620"/>
      <c r="D1317" s="620"/>
      <c r="E1317" s="620"/>
      <c r="F1317" s="620"/>
      <c r="G1317" s="620"/>
    </row>
    <row r="1318" spans="1:7" ht="15">
      <c r="A1318" s="144"/>
      <c r="B1318" s="300" t="s">
        <v>795</v>
      </c>
      <c r="C1318" s="153" t="s">
        <v>796</v>
      </c>
      <c r="D1318" s="154" t="s">
        <v>251</v>
      </c>
      <c r="E1318" s="298">
        <v>1</v>
      </c>
      <c r="F1318" s="155">
        <v>105.96</v>
      </c>
      <c r="G1318" s="156">
        <v>105.96</v>
      </c>
    </row>
    <row r="1319" spans="1:7" ht="15" customHeight="1">
      <c r="A1319" s="144"/>
      <c r="B1319" s="619" t="s">
        <v>797</v>
      </c>
      <c r="C1319" s="619"/>
      <c r="D1319" s="619"/>
      <c r="E1319" s="619"/>
      <c r="F1319" s="619"/>
      <c r="G1319" s="162">
        <v>105.96</v>
      </c>
    </row>
    <row r="1320" spans="1:7" ht="15">
      <c r="A1320" s="144"/>
      <c r="B1320" s="620" t="s">
        <v>798</v>
      </c>
      <c r="C1320" s="620"/>
      <c r="D1320" s="620"/>
      <c r="E1320" s="620"/>
      <c r="F1320" s="620"/>
      <c r="G1320" s="620"/>
    </row>
    <row r="1321" spans="1:7" ht="15">
      <c r="A1321" s="144"/>
      <c r="B1321" s="300"/>
      <c r="C1321" s="153"/>
      <c r="D1321" s="154"/>
      <c r="E1321" s="298"/>
      <c r="F1321" s="298"/>
      <c r="G1321" s="156"/>
    </row>
    <row r="1322" spans="1:7" ht="15">
      <c r="A1322" s="144"/>
      <c r="B1322" s="300"/>
      <c r="C1322" s="301"/>
      <c r="D1322" s="154"/>
      <c r="E1322" s="298"/>
      <c r="F1322" s="302"/>
      <c r="G1322" s="156"/>
    </row>
    <row r="1323" spans="1:7" ht="15">
      <c r="A1323" s="144"/>
      <c r="B1323" s="303"/>
      <c r="C1323" s="304"/>
      <c r="D1323" s="305"/>
      <c r="E1323" s="306"/>
      <c r="F1323" s="305"/>
      <c r="G1323" s="306"/>
    </row>
    <row r="1324" spans="1:7" ht="15" customHeight="1">
      <c r="A1324" s="144"/>
      <c r="B1324" s="621" t="s">
        <v>799</v>
      </c>
      <c r="C1324" s="621"/>
      <c r="D1324" s="621"/>
      <c r="E1324" s="621"/>
      <c r="F1324" s="621"/>
      <c r="G1324" s="307">
        <v>0</v>
      </c>
    </row>
    <row r="1325" spans="1:7" ht="15">
      <c r="A1325" s="144"/>
      <c r="B1325" s="330"/>
      <c r="C1325" s="330"/>
      <c r="D1325" s="330"/>
      <c r="E1325" s="330"/>
      <c r="F1325" s="330"/>
      <c r="G1325" s="330"/>
    </row>
    <row r="1326" spans="1:7" ht="16.5">
      <c r="A1326" s="144"/>
      <c r="B1326" s="330"/>
      <c r="C1326" s="330"/>
      <c r="D1326" s="330"/>
      <c r="E1326" s="330"/>
      <c r="F1326" s="329" t="s">
        <v>256</v>
      </c>
      <c r="G1326" s="162">
        <f>G1319+G1316+G1309</f>
        <v>843.45</v>
      </c>
    </row>
    <row r="1327" spans="1:7" ht="24.75">
      <c r="A1327" s="144"/>
      <c r="B1327" s="330"/>
      <c r="C1327" s="330"/>
      <c r="D1327" s="330"/>
      <c r="E1327" s="330"/>
      <c r="F1327" s="329" t="s">
        <v>800</v>
      </c>
      <c r="G1327" s="162">
        <f>'3 - Encargos Soc Anexo C'!$C$55%*'6- Comp Preç Unit'!G1309</f>
        <v>6.552560000000001</v>
      </c>
    </row>
    <row r="1328" spans="1:7" ht="15" customHeight="1">
      <c r="A1328" s="144"/>
      <c r="B1328" s="622" t="s">
        <v>801</v>
      </c>
      <c r="C1328" s="622"/>
      <c r="D1328" s="163"/>
      <c r="E1328" s="163"/>
      <c r="F1328" s="329" t="s">
        <v>258</v>
      </c>
      <c r="G1328" s="418">
        <f>'4 - BDI - Anexo D'!$I$26*(G1326+G1327)</f>
        <v>243.96842921557018</v>
      </c>
    </row>
    <row r="1329" spans="1:7" ht="16.5">
      <c r="A1329" s="144"/>
      <c r="B1329" s="622"/>
      <c r="C1329" s="622"/>
      <c r="D1329" s="163"/>
      <c r="E1329" s="163"/>
      <c r="F1329" s="308" t="s">
        <v>802</v>
      </c>
      <c r="G1329" s="309">
        <f>SUM(G1326:G1328)</f>
        <v>1093.9709892155702</v>
      </c>
    </row>
    <row r="1330" spans="1:7" ht="16.5">
      <c r="A1330" s="171"/>
      <c r="B1330" s="171"/>
      <c r="C1330" s="171"/>
      <c r="D1330" s="171"/>
      <c r="E1330" s="171"/>
      <c r="F1330" s="308" t="s">
        <v>803</v>
      </c>
      <c r="G1330" s="309">
        <f>SUM(G1326:G1327)</f>
        <v>850.00256</v>
      </c>
    </row>
    <row r="1331" spans="1:7" ht="15">
      <c r="A1331" s="171"/>
      <c r="B1331" s="171"/>
      <c r="C1331" s="171"/>
      <c r="D1331" s="171"/>
      <c r="E1331" s="171"/>
      <c r="F1331" s="310"/>
      <c r="G1331" s="311"/>
    </row>
    <row r="1332" spans="1:9" ht="15">
      <c r="A1332" s="172" t="str">
        <f>'Orçamento Básico - Anexo A'!A61</f>
        <v>B.14.b</v>
      </c>
      <c r="B1332" s="167"/>
      <c r="C1332" s="426" t="str">
        <f>'Orçamento Básico - Anexo A'!B61</f>
        <v>Instalação de Equipamento de Telegestão - Concentrador</v>
      </c>
      <c r="D1332" s="167" t="s">
        <v>83</v>
      </c>
      <c r="E1332" s="167"/>
      <c r="F1332" s="167"/>
      <c r="G1332" s="173">
        <f>G1363</f>
        <v>2999.9972800000005</v>
      </c>
      <c r="I1332" s="422"/>
    </row>
    <row r="1333" spans="1:7" ht="15">
      <c r="A1333" s="144"/>
      <c r="B1333" s="145" t="s">
        <v>241</v>
      </c>
      <c r="C1333" s="169" t="str">
        <f>'Orçamento Básico - Anexo A'!B61</f>
        <v>Instalação de Equipamento de Telegestão - Concentrador</v>
      </c>
      <c r="D1333" s="145"/>
      <c r="E1333" s="145"/>
      <c r="F1333" s="145"/>
      <c r="G1333" s="145"/>
    </row>
    <row r="1334" spans="1:7" ht="15">
      <c r="A1334" s="144"/>
      <c r="B1334" s="145" t="s">
        <v>242</v>
      </c>
      <c r="C1334" s="147" t="s">
        <v>83</v>
      </c>
      <c r="D1334" s="145"/>
      <c r="E1334" s="145"/>
      <c r="F1334" s="145"/>
      <c r="G1334" s="145"/>
    </row>
    <row r="1335" spans="1:7" ht="15">
      <c r="A1335" s="144"/>
      <c r="B1335" s="145" t="s">
        <v>93</v>
      </c>
      <c r="C1335" s="170" t="str">
        <f>A1332</f>
        <v>B.14.b</v>
      </c>
      <c r="D1335" s="145"/>
      <c r="E1335" s="145"/>
      <c r="F1335" s="145"/>
      <c r="G1335" s="145"/>
    </row>
    <row r="1336" spans="1:7" ht="15">
      <c r="A1336" s="144"/>
      <c r="B1336" s="145" t="s">
        <v>1350</v>
      </c>
      <c r="C1336" s="145" t="s">
        <v>1349</v>
      </c>
      <c r="D1336" s="145"/>
      <c r="E1336" s="145"/>
      <c r="F1336" s="145"/>
      <c r="G1336" s="145"/>
    </row>
    <row r="1337" spans="1:7" ht="15">
      <c r="A1337" s="144"/>
      <c r="B1337" s="145" t="s">
        <v>243</v>
      </c>
      <c r="C1337" s="149" t="s">
        <v>859</v>
      </c>
      <c r="D1337" s="145"/>
      <c r="E1337" s="145"/>
      <c r="F1337" s="145"/>
      <c r="G1337" s="145"/>
    </row>
    <row r="1338" spans="1:7" ht="15">
      <c r="A1338" s="144"/>
      <c r="B1338" s="145" t="s">
        <v>245</v>
      </c>
      <c r="C1338" s="150" t="s">
        <v>860</v>
      </c>
      <c r="D1338" s="145"/>
      <c r="E1338" s="145"/>
      <c r="F1338" s="145"/>
      <c r="G1338" s="145"/>
    </row>
    <row r="1339" spans="1:7" ht="15">
      <c r="A1339" s="144"/>
      <c r="B1339" s="145"/>
      <c r="C1339" s="145"/>
      <c r="D1339" s="145"/>
      <c r="E1339" s="145"/>
      <c r="F1339" s="145"/>
      <c r="G1339" s="145"/>
    </row>
    <row r="1340" spans="1:7" ht="15">
      <c r="A1340" s="144"/>
      <c r="B1340" s="151" t="s">
        <v>246</v>
      </c>
      <c r="C1340" s="151" t="s">
        <v>69</v>
      </c>
      <c r="D1340" s="151" t="s">
        <v>91</v>
      </c>
      <c r="E1340" s="151" t="s">
        <v>247</v>
      </c>
      <c r="F1340" s="151" t="s">
        <v>248</v>
      </c>
      <c r="G1340" s="151" t="s">
        <v>249</v>
      </c>
    </row>
    <row r="1341" spans="1:7" ht="15" customHeight="1">
      <c r="A1341" s="144"/>
      <c r="B1341" s="623" t="s">
        <v>789</v>
      </c>
      <c r="C1341" s="623"/>
      <c r="D1341" s="623"/>
      <c r="E1341" s="623"/>
      <c r="F1341" s="623"/>
      <c r="G1341" s="623"/>
    </row>
    <row r="1342" spans="1:7" ht="15">
      <c r="A1342" s="144"/>
      <c r="B1342" s="297" t="s">
        <v>585</v>
      </c>
      <c r="C1342" s="153" t="s">
        <v>790</v>
      </c>
      <c r="D1342" s="154" t="s">
        <v>251</v>
      </c>
      <c r="E1342" s="298">
        <v>1</v>
      </c>
      <c r="F1342" s="155">
        <v>5.6</v>
      </c>
      <c r="G1342" s="156">
        <v>5.6</v>
      </c>
    </row>
    <row r="1343" spans="1:7" ht="15">
      <c r="A1343" s="144"/>
      <c r="B1343" s="297" t="s">
        <v>582</v>
      </c>
      <c r="C1343" s="153" t="s">
        <v>791</v>
      </c>
      <c r="D1343" s="154" t="s">
        <v>251</v>
      </c>
      <c r="E1343" s="298">
        <v>1</v>
      </c>
      <c r="F1343" s="155">
        <v>7.2</v>
      </c>
      <c r="G1343" s="156">
        <v>7.2</v>
      </c>
    </row>
    <row r="1344" spans="1:7" ht="15" customHeight="1">
      <c r="A1344" s="144"/>
      <c r="B1344" s="619" t="s">
        <v>792</v>
      </c>
      <c r="C1344" s="619"/>
      <c r="D1344" s="619"/>
      <c r="E1344" s="619"/>
      <c r="F1344" s="619"/>
      <c r="G1344" s="162">
        <v>12.8</v>
      </c>
    </row>
    <row r="1345" spans="1:7" ht="15">
      <c r="A1345" s="144"/>
      <c r="B1345" s="620" t="s">
        <v>90</v>
      </c>
      <c r="C1345" s="620"/>
      <c r="D1345" s="620"/>
      <c r="E1345" s="620"/>
      <c r="F1345" s="620"/>
      <c r="G1345" s="620"/>
    </row>
    <row r="1346" spans="1:7" ht="15">
      <c r="A1346" s="144"/>
      <c r="B1346" s="299" t="s">
        <v>1187</v>
      </c>
      <c r="C1346" s="153" t="s">
        <v>1119</v>
      </c>
      <c r="D1346" s="154" t="s">
        <v>808</v>
      </c>
      <c r="E1346" s="298">
        <v>1</v>
      </c>
      <c r="F1346" s="155">
        <v>2866.26</v>
      </c>
      <c r="G1346" s="156">
        <f>E1346*F1346</f>
        <v>2866.26</v>
      </c>
    </row>
    <row r="1347" spans="1:7" ht="15">
      <c r="A1347" s="144"/>
      <c r="B1347" s="299"/>
      <c r="C1347" s="153"/>
      <c r="D1347" s="154"/>
      <c r="E1347" s="298"/>
      <c r="F1347" s="155"/>
      <c r="G1347" s="156"/>
    </row>
    <row r="1348" spans="1:7" ht="15">
      <c r="A1348" s="144"/>
      <c r="B1348" s="300"/>
      <c r="C1348" s="153"/>
      <c r="D1348" s="154"/>
      <c r="E1348" s="298"/>
      <c r="F1348" s="155"/>
      <c r="G1348" s="156"/>
    </row>
    <row r="1349" spans="1:7" ht="15" customHeight="1">
      <c r="A1349" s="144"/>
      <c r="B1349" s="619" t="s">
        <v>793</v>
      </c>
      <c r="C1349" s="619"/>
      <c r="D1349" s="619"/>
      <c r="E1349" s="619"/>
      <c r="F1349" s="619"/>
      <c r="G1349" s="162">
        <f>SUM(G1346:G1348)</f>
        <v>2866.26</v>
      </c>
    </row>
    <row r="1350" spans="1:7" ht="15" customHeight="1">
      <c r="A1350" s="144"/>
      <c r="B1350" s="620" t="s">
        <v>794</v>
      </c>
      <c r="C1350" s="620"/>
      <c r="D1350" s="620"/>
      <c r="E1350" s="620"/>
      <c r="F1350" s="620"/>
      <c r="G1350" s="620"/>
    </row>
    <row r="1351" spans="1:7" ht="15">
      <c r="A1351" s="144"/>
      <c r="B1351" s="300" t="s">
        <v>795</v>
      </c>
      <c r="C1351" s="153" t="s">
        <v>796</v>
      </c>
      <c r="D1351" s="154" t="s">
        <v>251</v>
      </c>
      <c r="E1351" s="298">
        <v>1</v>
      </c>
      <c r="F1351" s="155">
        <v>105.96</v>
      </c>
      <c r="G1351" s="156">
        <v>105.96</v>
      </c>
    </row>
    <row r="1352" spans="1:7" ht="15" customHeight="1">
      <c r="A1352" s="144"/>
      <c r="B1352" s="619" t="s">
        <v>797</v>
      </c>
      <c r="C1352" s="619"/>
      <c r="D1352" s="619"/>
      <c r="E1352" s="619"/>
      <c r="F1352" s="619"/>
      <c r="G1352" s="162">
        <v>105.96</v>
      </c>
    </row>
    <row r="1353" spans="1:7" ht="15">
      <c r="A1353" s="144"/>
      <c r="B1353" s="620" t="s">
        <v>798</v>
      </c>
      <c r="C1353" s="620"/>
      <c r="D1353" s="620"/>
      <c r="E1353" s="620"/>
      <c r="F1353" s="620"/>
      <c r="G1353" s="620"/>
    </row>
    <row r="1354" spans="1:7" ht="15">
      <c r="A1354" s="144"/>
      <c r="B1354" s="300"/>
      <c r="C1354" s="153"/>
      <c r="D1354" s="154"/>
      <c r="E1354" s="298"/>
      <c r="F1354" s="298"/>
      <c r="G1354" s="156"/>
    </row>
    <row r="1355" spans="1:7" ht="15">
      <c r="A1355" s="144"/>
      <c r="B1355" s="300"/>
      <c r="C1355" s="301"/>
      <c r="D1355" s="154"/>
      <c r="E1355" s="298"/>
      <c r="F1355" s="302"/>
      <c r="G1355" s="156"/>
    </row>
    <row r="1356" spans="1:7" ht="15">
      <c r="A1356" s="144"/>
      <c r="B1356" s="303"/>
      <c r="C1356" s="304"/>
      <c r="D1356" s="305"/>
      <c r="E1356" s="306"/>
      <c r="F1356" s="305"/>
      <c r="G1356" s="306"/>
    </row>
    <row r="1357" spans="1:7" ht="15" customHeight="1">
      <c r="A1357" s="144"/>
      <c r="B1357" s="621" t="s">
        <v>799</v>
      </c>
      <c r="C1357" s="621"/>
      <c r="D1357" s="621"/>
      <c r="E1357" s="621"/>
      <c r="F1357" s="621"/>
      <c r="G1357" s="307">
        <v>0</v>
      </c>
    </row>
    <row r="1358" spans="1:7" ht="15">
      <c r="A1358" s="144"/>
      <c r="B1358" s="330"/>
      <c r="C1358" s="330"/>
      <c r="D1358" s="330"/>
      <c r="E1358" s="330"/>
      <c r="F1358" s="330"/>
      <c r="G1358" s="330"/>
    </row>
    <row r="1359" spans="1:7" ht="16.5">
      <c r="A1359" s="144"/>
      <c r="B1359" s="330"/>
      <c r="C1359" s="330"/>
      <c r="D1359" s="330"/>
      <c r="E1359" s="330"/>
      <c r="F1359" s="329" t="s">
        <v>256</v>
      </c>
      <c r="G1359" s="162">
        <f>G1352+G1349+G1344</f>
        <v>2985.0200000000004</v>
      </c>
    </row>
    <row r="1360" spans="1:7" ht="24.75">
      <c r="A1360" s="144"/>
      <c r="B1360" s="330"/>
      <c r="C1360" s="330"/>
      <c r="D1360" s="330"/>
      <c r="E1360" s="330"/>
      <c r="F1360" s="329" t="s">
        <v>800</v>
      </c>
      <c r="G1360" s="162">
        <f>'3 - Encargos Soc Anexo C'!$C$55%*'6- Comp Preç Unit'!G1344</f>
        <v>14.977280000000002</v>
      </c>
    </row>
    <row r="1361" spans="1:7" ht="15" customHeight="1">
      <c r="A1361" s="144"/>
      <c r="B1361" s="622" t="s">
        <v>801</v>
      </c>
      <c r="C1361" s="622"/>
      <c r="D1361" s="163"/>
      <c r="E1361" s="163"/>
      <c r="F1361" s="329" t="s">
        <v>258</v>
      </c>
      <c r="G1361" s="418">
        <f>'4 - BDI - Anexo D'!$I$26*(G1359+G1360)</f>
        <v>861.0616702761262</v>
      </c>
    </row>
    <row r="1362" spans="1:7" ht="16.5">
      <c r="A1362" s="144"/>
      <c r="B1362" s="622"/>
      <c r="C1362" s="622"/>
      <c r="D1362" s="163"/>
      <c r="E1362" s="163"/>
      <c r="F1362" s="308" t="s">
        <v>802</v>
      </c>
      <c r="G1362" s="309">
        <f>SUM(G1359:G1361)</f>
        <v>3861.058950276127</v>
      </c>
    </row>
    <row r="1363" spans="1:7" ht="16.5">
      <c r="A1363" s="171"/>
      <c r="B1363" s="171"/>
      <c r="C1363" s="171"/>
      <c r="D1363" s="171"/>
      <c r="E1363" s="171"/>
      <c r="F1363" s="308" t="s">
        <v>803</v>
      </c>
      <c r="G1363" s="309">
        <f>SUM(G1359:G1360)</f>
        <v>2999.9972800000005</v>
      </c>
    </row>
    <row r="1364" spans="1:7" ht="15">
      <c r="A1364" s="171"/>
      <c r="B1364" s="171"/>
      <c r="C1364" s="171"/>
      <c r="D1364" s="171"/>
      <c r="E1364" s="171"/>
      <c r="F1364" s="171"/>
      <c r="G1364" s="171"/>
    </row>
    <row r="1365" spans="1:9" ht="15">
      <c r="A1365" s="172" t="str">
        <f>'Orçamento Básico - Anexo A'!A62</f>
        <v>B.14.c</v>
      </c>
      <c r="B1365" s="167"/>
      <c r="C1365" s="426" t="str">
        <f>'Orçamento Básico - Anexo A'!B62</f>
        <v>Instalação de Equipamento de Telegestão - SOFTWARE</v>
      </c>
      <c r="D1365" s="167" t="s">
        <v>83</v>
      </c>
      <c r="E1365" s="167"/>
      <c r="F1365" s="167"/>
      <c r="G1365" s="173">
        <f>G1396</f>
        <v>24999.996317454545</v>
      </c>
      <c r="I1365" s="422"/>
    </row>
    <row r="1366" spans="1:7" ht="15">
      <c r="A1366" s="144"/>
      <c r="B1366" s="145" t="s">
        <v>241</v>
      </c>
      <c r="C1366" s="169" t="str">
        <f>'Orçamento Básico - Anexo A'!B62</f>
        <v>Instalação de Equipamento de Telegestão - SOFTWARE</v>
      </c>
      <c r="D1366" s="145"/>
      <c r="E1366" s="145"/>
      <c r="F1366" s="145"/>
      <c r="G1366" s="145"/>
    </row>
    <row r="1367" spans="1:7" ht="15">
      <c r="A1367" s="144"/>
      <c r="B1367" s="145" t="s">
        <v>242</v>
      </c>
      <c r="C1367" s="147" t="s">
        <v>83</v>
      </c>
      <c r="D1367" s="145"/>
      <c r="E1367" s="145"/>
      <c r="F1367" s="145"/>
      <c r="G1367" s="145"/>
    </row>
    <row r="1368" spans="1:7" ht="15">
      <c r="A1368" s="144"/>
      <c r="B1368" s="145" t="s">
        <v>93</v>
      </c>
      <c r="C1368" s="170" t="str">
        <f>A1365</f>
        <v>B.14.c</v>
      </c>
      <c r="D1368" s="145"/>
      <c r="E1368" s="145"/>
      <c r="F1368" s="145"/>
      <c r="G1368" s="145"/>
    </row>
    <row r="1369" spans="1:7" ht="15">
      <c r="A1369" s="144"/>
      <c r="B1369" s="145" t="s">
        <v>1350</v>
      </c>
      <c r="C1369" s="145" t="s">
        <v>1349</v>
      </c>
      <c r="D1369" s="145"/>
      <c r="E1369" s="145"/>
      <c r="F1369" s="145"/>
      <c r="G1369" s="145"/>
    </row>
    <row r="1370" spans="1:7" ht="15">
      <c r="A1370" s="144"/>
      <c r="B1370" s="145" t="s">
        <v>243</v>
      </c>
      <c r="C1370" s="149" t="s">
        <v>861</v>
      </c>
      <c r="D1370" s="145"/>
      <c r="E1370" s="145"/>
      <c r="F1370" s="145"/>
      <c r="G1370" s="145"/>
    </row>
    <row r="1371" spans="1:7" ht="15">
      <c r="A1371" s="144"/>
      <c r="B1371" s="145" t="s">
        <v>245</v>
      </c>
      <c r="C1371" s="150" t="s">
        <v>862</v>
      </c>
      <c r="D1371" s="145"/>
      <c r="E1371" s="145"/>
      <c r="F1371" s="145"/>
      <c r="G1371" s="145"/>
    </row>
    <row r="1372" spans="1:7" ht="15">
      <c r="A1372" s="144"/>
      <c r="B1372" s="145"/>
      <c r="C1372" s="145"/>
      <c r="D1372" s="145"/>
      <c r="E1372" s="145"/>
      <c r="F1372" s="145"/>
      <c r="G1372" s="145"/>
    </row>
    <row r="1373" spans="1:7" ht="15">
      <c r="A1373" s="144"/>
      <c r="B1373" s="151" t="s">
        <v>246</v>
      </c>
      <c r="C1373" s="151" t="s">
        <v>69</v>
      </c>
      <c r="D1373" s="151" t="s">
        <v>91</v>
      </c>
      <c r="E1373" s="151" t="s">
        <v>247</v>
      </c>
      <c r="F1373" s="151" t="s">
        <v>248</v>
      </c>
      <c r="G1373" s="151" t="s">
        <v>249</v>
      </c>
    </row>
    <row r="1374" spans="1:7" ht="15">
      <c r="A1374" s="144"/>
      <c r="B1374" s="623" t="s">
        <v>789</v>
      </c>
      <c r="C1374" s="623"/>
      <c r="D1374" s="623"/>
      <c r="E1374" s="623"/>
      <c r="F1374" s="623"/>
      <c r="G1374" s="623"/>
    </row>
    <row r="1375" spans="1:7" ht="15">
      <c r="A1375" s="144"/>
      <c r="B1375" s="297" t="s">
        <v>1121</v>
      </c>
      <c r="C1375" s="153" t="s">
        <v>1122</v>
      </c>
      <c r="D1375" s="154" t="s">
        <v>251</v>
      </c>
      <c r="E1375" s="298">
        <v>32</v>
      </c>
      <c r="F1375" s="155">
        <v>41.28102272727273</v>
      </c>
      <c r="G1375" s="156">
        <f>E1375*F1375</f>
        <v>1320.9927272727273</v>
      </c>
    </row>
    <row r="1376" spans="1:7" ht="15">
      <c r="A1376" s="144"/>
      <c r="B1376" s="297"/>
      <c r="C1376" s="153"/>
      <c r="D1376" s="154"/>
      <c r="E1376" s="298"/>
      <c r="F1376" s="155"/>
      <c r="G1376" s="156"/>
    </row>
    <row r="1377" spans="1:7" ht="15">
      <c r="A1377" s="144"/>
      <c r="B1377" s="619" t="s">
        <v>792</v>
      </c>
      <c r="C1377" s="619"/>
      <c r="D1377" s="619"/>
      <c r="E1377" s="619"/>
      <c r="F1377" s="619"/>
      <c r="G1377" s="162">
        <f>SUM(G1375:G1376)</f>
        <v>1320.9927272727273</v>
      </c>
    </row>
    <row r="1378" spans="1:7" ht="15">
      <c r="A1378" s="144"/>
      <c r="B1378" s="620" t="s">
        <v>90</v>
      </c>
      <c r="C1378" s="620"/>
      <c r="D1378" s="620"/>
      <c r="E1378" s="620"/>
      <c r="F1378" s="620"/>
      <c r="G1378" s="620"/>
    </row>
    <row r="1379" spans="1:7" ht="15">
      <c r="A1379" s="144"/>
      <c r="B1379" s="297" t="s">
        <v>1188</v>
      </c>
      <c r="C1379" s="153" t="s">
        <v>1123</v>
      </c>
      <c r="D1379" s="154" t="s">
        <v>808</v>
      </c>
      <c r="E1379" s="298">
        <v>1</v>
      </c>
      <c r="F1379" s="427">
        <v>22133.309999999998</v>
      </c>
      <c r="G1379" s="156">
        <f>E1379*F1379</f>
        <v>22133.309999999998</v>
      </c>
    </row>
    <row r="1380" spans="1:7" ht="15">
      <c r="A1380" s="144"/>
      <c r="B1380" s="299"/>
      <c r="C1380" s="153"/>
      <c r="D1380" s="154"/>
      <c r="E1380" s="298"/>
      <c r="F1380" s="155"/>
      <c r="G1380" s="156"/>
    </row>
    <row r="1381" spans="1:7" ht="15">
      <c r="A1381" s="144"/>
      <c r="B1381" s="300"/>
      <c r="C1381" s="153"/>
      <c r="D1381" s="154"/>
      <c r="E1381" s="298"/>
      <c r="F1381" s="155"/>
      <c r="G1381" s="156"/>
    </row>
    <row r="1382" spans="1:7" ht="15">
      <c r="A1382" s="144"/>
      <c r="B1382" s="619" t="s">
        <v>793</v>
      </c>
      <c r="C1382" s="619"/>
      <c r="D1382" s="619"/>
      <c r="E1382" s="619"/>
      <c r="F1382" s="619"/>
      <c r="G1382" s="162">
        <f>SUM(G1379:G1381)</f>
        <v>22133.309999999998</v>
      </c>
    </row>
    <row r="1383" spans="1:7" ht="15">
      <c r="A1383" s="144"/>
      <c r="B1383" s="620" t="s">
        <v>794</v>
      </c>
      <c r="C1383" s="620"/>
      <c r="D1383" s="620"/>
      <c r="E1383" s="620"/>
      <c r="F1383" s="620"/>
      <c r="G1383" s="620"/>
    </row>
    <row r="1384" spans="1:7" ht="15">
      <c r="A1384" s="144"/>
      <c r="B1384" s="300"/>
      <c r="C1384" s="153"/>
      <c r="D1384" s="154"/>
      <c r="E1384" s="298"/>
      <c r="F1384" s="155"/>
      <c r="G1384" s="156"/>
    </row>
    <row r="1385" spans="1:7" ht="15">
      <c r="A1385" s="144"/>
      <c r="B1385" s="619" t="s">
        <v>797</v>
      </c>
      <c r="C1385" s="619"/>
      <c r="D1385" s="619"/>
      <c r="E1385" s="619"/>
      <c r="F1385" s="619"/>
      <c r="G1385" s="162"/>
    </row>
    <row r="1386" spans="1:7" ht="15">
      <c r="A1386" s="144"/>
      <c r="B1386" s="620" t="s">
        <v>798</v>
      </c>
      <c r="C1386" s="620"/>
      <c r="D1386" s="620"/>
      <c r="E1386" s="620"/>
      <c r="F1386" s="620"/>
      <c r="G1386" s="620"/>
    </row>
    <row r="1387" spans="1:7" ht="15">
      <c r="A1387" s="144"/>
      <c r="B1387" s="300"/>
      <c r="C1387" s="153"/>
      <c r="D1387" s="154"/>
      <c r="E1387" s="298"/>
      <c r="F1387" s="298"/>
      <c r="G1387" s="156"/>
    </row>
    <row r="1388" spans="1:7" ht="15">
      <c r="A1388" s="144"/>
      <c r="B1388" s="300"/>
      <c r="C1388" s="301"/>
      <c r="D1388" s="154"/>
      <c r="E1388" s="298"/>
      <c r="F1388" s="302"/>
      <c r="G1388" s="156"/>
    </row>
    <row r="1389" spans="1:7" ht="15">
      <c r="A1389" s="144"/>
      <c r="B1389" s="303"/>
      <c r="C1389" s="304"/>
      <c r="D1389" s="305"/>
      <c r="E1389" s="306"/>
      <c r="F1389" s="305"/>
      <c r="G1389" s="306"/>
    </row>
    <row r="1390" spans="1:7" ht="15">
      <c r="A1390" s="144"/>
      <c r="B1390" s="621" t="s">
        <v>799</v>
      </c>
      <c r="C1390" s="621"/>
      <c r="D1390" s="621"/>
      <c r="E1390" s="621"/>
      <c r="F1390" s="621"/>
      <c r="G1390" s="307">
        <v>0</v>
      </c>
    </row>
    <row r="1391" spans="1:7" ht="15">
      <c r="A1391" s="144"/>
      <c r="B1391" s="330"/>
      <c r="C1391" s="330"/>
      <c r="D1391" s="330"/>
      <c r="E1391" s="330"/>
      <c r="F1391" s="330"/>
      <c r="G1391" s="330"/>
    </row>
    <row r="1392" spans="1:7" ht="16.5">
      <c r="A1392" s="144"/>
      <c r="B1392" s="330"/>
      <c r="C1392" s="330"/>
      <c r="D1392" s="330"/>
      <c r="E1392" s="330"/>
      <c r="F1392" s="329" t="s">
        <v>256</v>
      </c>
      <c r="G1392" s="162">
        <f>G1385+G1382+G1377</f>
        <v>23454.302727272727</v>
      </c>
    </row>
    <row r="1393" spans="1:7" ht="24.75" customHeight="1">
      <c r="A1393" s="144"/>
      <c r="B1393" s="330"/>
      <c r="C1393" s="330"/>
      <c r="D1393" s="330"/>
      <c r="E1393" s="330"/>
      <c r="F1393" s="329" t="s">
        <v>800</v>
      </c>
      <c r="G1393" s="162">
        <f>'3 - Encargos Soc Anexo C'!$C$55%*'6- Comp Preç Unit'!G1377</f>
        <v>1545.6935901818183</v>
      </c>
    </row>
    <row r="1394" spans="1:7" ht="15" customHeight="1">
      <c r="A1394" s="144"/>
      <c r="B1394" s="622" t="s">
        <v>801</v>
      </c>
      <c r="C1394" s="622"/>
      <c r="D1394" s="163"/>
      <c r="E1394" s="163"/>
      <c r="F1394" s="329" t="s">
        <v>258</v>
      </c>
      <c r="G1394" s="418">
        <f>'4 - BDI - Anexo D'!$I$26*(G1392+G1393)</f>
        <v>7175.519367805697</v>
      </c>
    </row>
    <row r="1395" spans="1:7" ht="16.5">
      <c r="A1395" s="144"/>
      <c r="B1395" s="622"/>
      <c r="C1395" s="622"/>
      <c r="D1395" s="163"/>
      <c r="E1395" s="163"/>
      <c r="F1395" s="308" t="s">
        <v>802</v>
      </c>
      <c r="G1395" s="309">
        <f>SUM(G1392:G1394)</f>
        <v>32175.51568526024</v>
      </c>
    </row>
    <row r="1396" spans="1:9" ht="16.5">
      <c r="A1396" s="171"/>
      <c r="B1396" s="171"/>
      <c r="C1396" s="171"/>
      <c r="D1396" s="171"/>
      <c r="E1396" s="171"/>
      <c r="F1396" s="308" t="s">
        <v>803</v>
      </c>
      <c r="G1396" s="309">
        <f>SUM(G1392:G1393)</f>
        <v>24999.996317454545</v>
      </c>
      <c r="I1396" s="422"/>
    </row>
    <row r="1397" spans="1:7" ht="15">
      <c r="A1397" s="171"/>
      <c r="B1397" s="171"/>
      <c r="C1397" s="171"/>
      <c r="D1397" s="171"/>
      <c r="E1397" s="171"/>
      <c r="F1397" s="171"/>
      <c r="G1397" s="171"/>
    </row>
    <row r="1398" spans="1:9" ht="15">
      <c r="A1398" s="172" t="str">
        <f>'Orçamento Básico - Anexo A'!A64</f>
        <v>B.15.a</v>
      </c>
      <c r="B1398" s="167"/>
      <c r="C1398" s="426" t="str">
        <f>'Orçamento Básico - Anexo A'!B63</f>
        <v>Instalação de poste de concreto tipo "R"</v>
      </c>
      <c r="D1398" s="167" t="s">
        <v>83</v>
      </c>
      <c r="E1398" s="167"/>
      <c r="F1398" s="167"/>
      <c r="G1398" s="173">
        <f>G1429</f>
        <v>385.80728</v>
      </c>
      <c r="I1398" s="422"/>
    </row>
    <row r="1399" spans="1:7" ht="15">
      <c r="A1399" s="144"/>
      <c r="B1399" s="145" t="s">
        <v>241</v>
      </c>
      <c r="C1399" s="169" t="str">
        <f>'Orçamento Básico - Anexo A'!B64</f>
        <v>7m X 100kg</v>
      </c>
      <c r="D1399" s="145"/>
      <c r="E1399" s="145"/>
      <c r="F1399" s="145"/>
      <c r="G1399" s="145"/>
    </row>
    <row r="1400" spans="1:7" ht="15">
      <c r="A1400" s="144"/>
      <c r="B1400" s="145" t="s">
        <v>242</v>
      </c>
      <c r="C1400" s="147" t="s">
        <v>83</v>
      </c>
      <c r="D1400" s="145"/>
      <c r="E1400" s="145"/>
      <c r="F1400" s="145"/>
      <c r="G1400" s="145"/>
    </row>
    <row r="1401" spans="1:7" ht="15">
      <c r="A1401" s="144"/>
      <c r="B1401" s="145" t="s">
        <v>93</v>
      </c>
      <c r="C1401" s="170" t="str">
        <f>A1398</f>
        <v>B.15.a</v>
      </c>
      <c r="D1401" s="145"/>
      <c r="E1401" s="145"/>
      <c r="F1401" s="145"/>
      <c r="G1401" s="145"/>
    </row>
    <row r="1402" spans="1:7" ht="15">
      <c r="A1402" s="144"/>
      <c r="B1402" s="145" t="s">
        <v>1350</v>
      </c>
      <c r="C1402" s="145" t="s">
        <v>1349</v>
      </c>
      <c r="D1402" s="145"/>
      <c r="E1402" s="145"/>
      <c r="F1402" s="145"/>
      <c r="G1402" s="145"/>
    </row>
    <row r="1403" spans="1:7" ht="15">
      <c r="A1403" s="144"/>
      <c r="B1403" s="145" t="s">
        <v>243</v>
      </c>
      <c r="C1403" s="149" t="s">
        <v>861</v>
      </c>
      <c r="D1403" s="145"/>
      <c r="E1403" s="145"/>
      <c r="F1403" s="145"/>
      <c r="G1403" s="145"/>
    </row>
    <row r="1404" spans="1:7" ht="15">
      <c r="A1404" s="144"/>
      <c r="B1404" s="145" t="s">
        <v>245</v>
      </c>
      <c r="C1404" s="150" t="s">
        <v>862</v>
      </c>
      <c r="D1404" s="145"/>
      <c r="E1404" s="145"/>
      <c r="F1404" s="145"/>
      <c r="G1404" s="145"/>
    </row>
    <row r="1405" spans="1:7" ht="15">
      <c r="A1405" s="144"/>
      <c r="B1405" s="145"/>
      <c r="C1405" s="145"/>
      <c r="D1405" s="145"/>
      <c r="E1405" s="145"/>
      <c r="F1405" s="145"/>
      <c r="G1405" s="145"/>
    </row>
    <row r="1406" spans="1:7" ht="15">
      <c r="A1406" s="144"/>
      <c r="B1406" s="151" t="s">
        <v>246</v>
      </c>
      <c r="C1406" s="151" t="s">
        <v>69</v>
      </c>
      <c r="D1406" s="151" t="s">
        <v>91</v>
      </c>
      <c r="E1406" s="151" t="s">
        <v>247</v>
      </c>
      <c r="F1406" s="151" t="s">
        <v>248</v>
      </c>
      <c r="G1406" s="151" t="s">
        <v>249</v>
      </c>
    </row>
    <row r="1407" spans="1:7" ht="15" customHeight="1">
      <c r="A1407" s="144"/>
      <c r="B1407" s="623" t="s">
        <v>789</v>
      </c>
      <c r="C1407" s="623"/>
      <c r="D1407" s="623"/>
      <c r="E1407" s="623"/>
      <c r="F1407" s="623"/>
      <c r="G1407" s="623"/>
    </row>
    <row r="1408" spans="1:7" ht="15">
      <c r="A1408" s="144"/>
      <c r="B1408" s="297" t="s">
        <v>585</v>
      </c>
      <c r="C1408" s="153" t="s">
        <v>790</v>
      </c>
      <c r="D1408" s="154" t="s">
        <v>251</v>
      </c>
      <c r="E1408" s="298">
        <v>1</v>
      </c>
      <c r="F1408" s="155">
        <v>5.6</v>
      </c>
      <c r="G1408" s="156">
        <v>5.6</v>
      </c>
    </row>
    <row r="1409" spans="1:7" ht="15">
      <c r="A1409" s="144"/>
      <c r="B1409" s="297" t="s">
        <v>582</v>
      </c>
      <c r="C1409" s="153" t="s">
        <v>791</v>
      </c>
      <c r="D1409" s="154" t="s">
        <v>251</v>
      </c>
      <c r="E1409" s="298">
        <v>1</v>
      </c>
      <c r="F1409" s="155">
        <v>7.2</v>
      </c>
      <c r="G1409" s="156">
        <v>7.2</v>
      </c>
    </row>
    <row r="1410" spans="1:7" ht="15" customHeight="1">
      <c r="A1410" s="144"/>
      <c r="B1410" s="619" t="s">
        <v>792</v>
      </c>
      <c r="C1410" s="619"/>
      <c r="D1410" s="619"/>
      <c r="E1410" s="619"/>
      <c r="F1410" s="619"/>
      <c r="G1410" s="162">
        <v>12.8</v>
      </c>
    </row>
    <row r="1411" spans="1:7" ht="15">
      <c r="A1411" s="144"/>
      <c r="B1411" s="620" t="s">
        <v>90</v>
      </c>
      <c r="C1411" s="620"/>
      <c r="D1411" s="620"/>
      <c r="E1411" s="620"/>
      <c r="F1411" s="620"/>
      <c r="G1411" s="620"/>
    </row>
    <row r="1412" spans="1:7" ht="15">
      <c r="A1412" s="144"/>
      <c r="B1412" s="421" t="s">
        <v>1128</v>
      </c>
      <c r="C1412" s="153" t="s">
        <v>1126</v>
      </c>
      <c r="D1412" s="154" t="s">
        <v>808</v>
      </c>
      <c r="E1412" s="298">
        <v>1</v>
      </c>
      <c r="F1412" s="155">
        <v>252.07</v>
      </c>
      <c r="G1412" s="156">
        <f>E1412*F1412</f>
        <v>252.07</v>
      </c>
    </row>
    <row r="1413" spans="1:7" ht="15">
      <c r="A1413" s="144"/>
      <c r="B1413" s="299"/>
      <c r="C1413" s="153"/>
      <c r="D1413" s="154"/>
      <c r="E1413" s="298"/>
      <c r="F1413" s="155"/>
      <c r="G1413" s="156"/>
    </row>
    <row r="1414" spans="1:7" ht="15">
      <c r="A1414" s="144"/>
      <c r="B1414" s="300"/>
      <c r="C1414" s="153"/>
      <c r="D1414" s="154"/>
      <c r="E1414" s="298"/>
      <c r="F1414" s="155"/>
      <c r="G1414" s="156"/>
    </row>
    <row r="1415" spans="1:7" ht="15" customHeight="1">
      <c r="A1415" s="144"/>
      <c r="B1415" s="619" t="s">
        <v>793</v>
      </c>
      <c r="C1415" s="619"/>
      <c r="D1415" s="619"/>
      <c r="E1415" s="619"/>
      <c r="F1415" s="619"/>
      <c r="G1415" s="162">
        <f>SUM(G1412:G1414)</f>
        <v>252.07</v>
      </c>
    </row>
    <row r="1416" spans="1:7" ht="15" customHeight="1">
      <c r="A1416" s="144"/>
      <c r="B1416" s="620" t="s">
        <v>794</v>
      </c>
      <c r="C1416" s="620"/>
      <c r="D1416" s="620"/>
      <c r="E1416" s="620"/>
      <c r="F1416" s="620"/>
      <c r="G1416" s="620"/>
    </row>
    <row r="1417" spans="1:7" ht="15">
      <c r="A1417" s="144"/>
      <c r="B1417" s="300" t="s">
        <v>795</v>
      </c>
      <c r="C1417" s="153" t="s">
        <v>796</v>
      </c>
      <c r="D1417" s="154" t="s">
        <v>251</v>
      </c>
      <c r="E1417" s="298">
        <v>1</v>
      </c>
      <c r="F1417" s="155">
        <v>105.96</v>
      </c>
      <c r="G1417" s="156">
        <v>105.96</v>
      </c>
    </row>
    <row r="1418" spans="1:7" ht="15" customHeight="1">
      <c r="A1418" s="144"/>
      <c r="B1418" s="619" t="s">
        <v>797</v>
      </c>
      <c r="C1418" s="619"/>
      <c r="D1418" s="619"/>
      <c r="E1418" s="619"/>
      <c r="F1418" s="619"/>
      <c r="G1418" s="162">
        <v>105.96</v>
      </c>
    </row>
    <row r="1419" spans="1:7" ht="15">
      <c r="A1419" s="144"/>
      <c r="B1419" s="620" t="s">
        <v>798</v>
      </c>
      <c r="C1419" s="620"/>
      <c r="D1419" s="620"/>
      <c r="E1419" s="620"/>
      <c r="F1419" s="620"/>
      <c r="G1419" s="620"/>
    </row>
    <row r="1420" spans="1:7" ht="15">
      <c r="A1420" s="144"/>
      <c r="B1420" s="300"/>
      <c r="C1420" s="153"/>
      <c r="D1420" s="154"/>
      <c r="E1420" s="298"/>
      <c r="F1420" s="298"/>
      <c r="G1420" s="156"/>
    </row>
    <row r="1421" spans="1:7" ht="15">
      <c r="A1421" s="144"/>
      <c r="B1421" s="300"/>
      <c r="C1421" s="301"/>
      <c r="D1421" s="154"/>
      <c r="E1421" s="298"/>
      <c r="F1421" s="302"/>
      <c r="G1421" s="156"/>
    </row>
    <row r="1422" spans="1:7" ht="15">
      <c r="A1422" s="144"/>
      <c r="B1422" s="303"/>
      <c r="C1422" s="304"/>
      <c r="D1422" s="305"/>
      <c r="E1422" s="306"/>
      <c r="F1422" s="305"/>
      <c r="G1422" s="306"/>
    </row>
    <row r="1423" spans="1:7" ht="15" customHeight="1">
      <c r="A1423" s="144"/>
      <c r="B1423" s="621" t="s">
        <v>799</v>
      </c>
      <c r="C1423" s="621"/>
      <c r="D1423" s="621"/>
      <c r="E1423" s="621"/>
      <c r="F1423" s="621"/>
      <c r="G1423" s="307">
        <v>0</v>
      </c>
    </row>
    <row r="1424" spans="1:7" ht="15">
      <c r="A1424" s="144"/>
      <c r="B1424" s="330"/>
      <c r="C1424" s="330"/>
      <c r="D1424" s="330"/>
      <c r="E1424" s="330"/>
      <c r="F1424" s="330"/>
      <c r="G1424" s="330"/>
    </row>
    <row r="1425" spans="1:7" ht="16.5">
      <c r="A1425" s="144"/>
      <c r="B1425" s="330"/>
      <c r="C1425" s="330"/>
      <c r="D1425" s="330"/>
      <c r="E1425" s="330"/>
      <c r="F1425" s="329" t="s">
        <v>256</v>
      </c>
      <c r="G1425" s="162">
        <f>G1418+G1415+G1410</f>
        <v>370.83</v>
      </c>
    </row>
    <row r="1426" spans="1:7" ht="24.75">
      <c r="A1426" s="144"/>
      <c r="B1426" s="330"/>
      <c r="C1426" s="330"/>
      <c r="D1426" s="330"/>
      <c r="E1426" s="330"/>
      <c r="F1426" s="329" t="s">
        <v>800</v>
      </c>
      <c r="G1426" s="162">
        <f>'3 - Encargos Soc Anexo C'!$C$55%*'6- Comp Preç Unit'!G1410</f>
        <v>14.977280000000002</v>
      </c>
    </row>
    <row r="1427" spans="1:7" ht="15" customHeight="1">
      <c r="A1427" s="144"/>
      <c r="B1427" s="622" t="s">
        <v>801</v>
      </c>
      <c r="C1427" s="622"/>
      <c r="D1427" s="163"/>
      <c r="E1427" s="163"/>
      <c r="F1427" s="329" t="s">
        <v>258</v>
      </c>
      <c r="G1427" s="418">
        <f>'4 - BDI - Anexo D'!$I$26*(G1425+G1426)</f>
        <v>110.73472070664312</v>
      </c>
    </row>
    <row r="1428" spans="1:7" ht="16.5">
      <c r="A1428" s="144"/>
      <c r="B1428" s="622"/>
      <c r="C1428" s="622"/>
      <c r="D1428" s="163"/>
      <c r="E1428" s="163"/>
      <c r="F1428" s="308" t="s">
        <v>802</v>
      </c>
      <c r="G1428" s="309">
        <f>SUM(G1425:G1427)</f>
        <v>496.5420007066431</v>
      </c>
    </row>
    <row r="1429" spans="1:7" ht="16.5">
      <c r="A1429" s="171"/>
      <c r="B1429" s="171"/>
      <c r="C1429" s="171"/>
      <c r="D1429" s="171"/>
      <c r="E1429" s="171"/>
      <c r="F1429" s="308" t="s">
        <v>803</v>
      </c>
      <c r="G1429" s="309">
        <f>SUM(G1425:G1426)</f>
        <v>385.80728</v>
      </c>
    </row>
    <row r="1430" spans="1:7" ht="15">
      <c r="A1430" s="171"/>
      <c r="B1430" s="171"/>
      <c r="C1430" s="171"/>
      <c r="D1430" s="171"/>
      <c r="E1430" s="171"/>
      <c r="F1430" s="310"/>
      <c r="G1430" s="311"/>
    </row>
    <row r="1431" spans="1:9" ht="15">
      <c r="A1431" s="172" t="str">
        <f>'Orçamento Básico - Anexo A'!A65</f>
        <v>B.15.b</v>
      </c>
      <c r="B1431" s="167"/>
      <c r="C1431" s="426" t="str">
        <f>'Orçamento Básico - Anexo A'!B63</f>
        <v>Instalação de poste de concreto tipo "R"</v>
      </c>
      <c r="D1431" s="167" t="s">
        <v>83</v>
      </c>
      <c r="E1431" s="167"/>
      <c r="F1431" s="167"/>
      <c r="G1431" s="173">
        <f>G1462</f>
        <v>758.69728</v>
      </c>
      <c r="I1431" s="422"/>
    </row>
    <row r="1432" spans="1:7" ht="15">
      <c r="A1432" s="144"/>
      <c r="B1432" s="145" t="s">
        <v>241</v>
      </c>
      <c r="C1432" s="169" t="str">
        <f>'Orçamento Básico - Anexo A'!B65</f>
        <v>10m X 200kg</v>
      </c>
      <c r="D1432" s="145"/>
      <c r="E1432" s="145"/>
      <c r="F1432" s="145"/>
      <c r="G1432" s="145"/>
    </row>
    <row r="1433" spans="1:7" ht="15">
      <c r="A1433" s="144"/>
      <c r="B1433" s="145" t="s">
        <v>242</v>
      </c>
      <c r="C1433" s="147" t="s">
        <v>83</v>
      </c>
      <c r="D1433" s="145"/>
      <c r="E1433" s="145"/>
      <c r="F1433" s="145"/>
      <c r="G1433" s="145"/>
    </row>
    <row r="1434" spans="1:7" ht="15">
      <c r="A1434" s="144"/>
      <c r="B1434" s="145" t="s">
        <v>93</v>
      </c>
      <c r="C1434" s="170" t="str">
        <f>A1431</f>
        <v>B.15.b</v>
      </c>
      <c r="D1434" s="145"/>
      <c r="E1434" s="145"/>
      <c r="F1434" s="145"/>
      <c r="G1434" s="145"/>
    </row>
    <row r="1435" spans="1:7" ht="15">
      <c r="A1435" s="144"/>
      <c r="B1435" s="145" t="s">
        <v>1350</v>
      </c>
      <c r="C1435" s="145" t="s">
        <v>1349</v>
      </c>
      <c r="D1435" s="145"/>
      <c r="E1435" s="145"/>
      <c r="F1435" s="145"/>
      <c r="G1435" s="145"/>
    </row>
    <row r="1436" spans="1:7" ht="15">
      <c r="A1436" s="144"/>
      <c r="B1436" s="145" t="s">
        <v>243</v>
      </c>
      <c r="C1436" s="149" t="s">
        <v>859</v>
      </c>
      <c r="D1436" s="145"/>
      <c r="E1436" s="145"/>
      <c r="F1436" s="145"/>
      <c r="G1436" s="145"/>
    </row>
    <row r="1437" spans="1:7" ht="15">
      <c r="A1437" s="144"/>
      <c r="B1437" s="145" t="s">
        <v>245</v>
      </c>
      <c r="C1437" s="150" t="s">
        <v>860</v>
      </c>
      <c r="D1437" s="145"/>
      <c r="E1437" s="145"/>
      <c r="F1437" s="145"/>
      <c r="G1437" s="145"/>
    </row>
    <row r="1438" spans="1:7" ht="15">
      <c r="A1438" s="144"/>
      <c r="B1438" s="145"/>
      <c r="C1438" s="145"/>
      <c r="D1438" s="145"/>
      <c r="E1438" s="145"/>
      <c r="F1438" s="145"/>
      <c r="G1438" s="145"/>
    </row>
    <row r="1439" spans="1:7" ht="15">
      <c r="A1439" s="144"/>
      <c r="B1439" s="151" t="s">
        <v>246</v>
      </c>
      <c r="C1439" s="151" t="s">
        <v>69</v>
      </c>
      <c r="D1439" s="151" t="s">
        <v>91</v>
      </c>
      <c r="E1439" s="151" t="s">
        <v>247</v>
      </c>
      <c r="F1439" s="151" t="s">
        <v>248</v>
      </c>
      <c r="G1439" s="151" t="s">
        <v>249</v>
      </c>
    </row>
    <row r="1440" spans="1:7" ht="15">
      <c r="A1440" s="144"/>
      <c r="B1440" s="623" t="s">
        <v>789</v>
      </c>
      <c r="C1440" s="623"/>
      <c r="D1440" s="623"/>
      <c r="E1440" s="623"/>
      <c r="F1440" s="623"/>
      <c r="G1440" s="623"/>
    </row>
    <row r="1441" spans="1:7" ht="15">
      <c r="A1441" s="144"/>
      <c r="B1441" s="297" t="s">
        <v>585</v>
      </c>
      <c r="C1441" s="153" t="s">
        <v>790</v>
      </c>
      <c r="D1441" s="154" t="s">
        <v>251</v>
      </c>
      <c r="E1441" s="298">
        <v>1</v>
      </c>
      <c r="F1441" s="155">
        <v>5.6</v>
      </c>
      <c r="G1441" s="156">
        <v>5.6</v>
      </c>
    </row>
    <row r="1442" spans="1:7" ht="15">
      <c r="A1442" s="144"/>
      <c r="B1442" s="297" t="s">
        <v>582</v>
      </c>
      <c r="C1442" s="153" t="s">
        <v>791</v>
      </c>
      <c r="D1442" s="154" t="s">
        <v>251</v>
      </c>
      <c r="E1442" s="298">
        <v>1</v>
      </c>
      <c r="F1442" s="155">
        <v>7.2</v>
      </c>
      <c r="G1442" s="156">
        <v>7.2</v>
      </c>
    </row>
    <row r="1443" spans="1:7" ht="15">
      <c r="A1443" s="144"/>
      <c r="B1443" s="619" t="s">
        <v>792</v>
      </c>
      <c r="C1443" s="619"/>
      <c r="D1443" s="619"/>
      <c r="E1443" s="619"/>
      <c r="F1443" s="619"/>
      <c r="G1443" s="162">
        <v>12.8</v>
      </c>
    </row>
    <row r="1444" spans="1:7" ht="15">
      <c r="A1444" s="144"/>
      <c r="B1444" s="620" t="s">
        <v>90</v>
      </c>
      <c r="C1444" s="620"/>
      <c r="D1444" s="620"/>
      <c r="E1444" s="620"/>
      <c r="F1444" s="620"/>
      <c r="G1444" s="620"/>
    </row>
    <row r="1445" spans="1:7" ht="15">
      <c r="A1445" s="144"/>
      <c r="B1445" s="421" t="s">
        <v>1130</v>
      </c>
      <c r="C1445" s="153" t="s">
        <v>1127</v>
      </c>
      <c r="D1445" s="154" t="s">
        <v>808</v>
      </c>
      <c r="E1445" s="298">
        <v>1</v>
      </c>
      <c r="F1445" s="155">
        <v>624.96</v>
      </c>
      <c r="G1445" s="156">
        <f>E1445*F1445</f>
        <v>624.96</v>
      </c>
    </row>
    <row r="1446" spans="1:7" ht="15">
      <c r="A1446" s="144"/>
      <c r="B1446" s="299"/>
      <c r="C1446" s="153"/>
      <c r="D1446" s="154"/>
      <c r="E1446" s="298"/>
      <c r="F1446" s="155"/>
      <c r="G1446" s="156"/>
    </row>
    <row r="1447" spans="1:7" ht="15">
      <c r="A1447" s="144"/>
      <c r="B1447" s="300"/>
      <c r="C1447" s="153"/>
      <c r="D1447" s="154"/>
      <c r="E1447" s="298"/>
      <c r="F1447" s="155"/>
      <c r="G1447" s="156"/>
    </row>
    <row r="1448" spans="1:7" ht="15">
      <c r="A1448" s="144"/>
      <c r="B1448" s="619" t="s">
        <v>793</v>
      </c>
      <c r="C1448" s="619"/>
      <c r="D1448" s="619"/>
      <c r="E1448" s="619"/>
      <c r="F1448" s="619"/>
      <c r="G1448" s="162">
        <f>SUM(G1445:G1447)</f>
        <v>624.96</v>
      </c>
    </row>
    <row r="1449" spans="1:7" ht="15">
      <c r="A1449" s="144"/>
      <c r="B1449" s="620" t="s">
        <v>794</v>
      </c>
      <c r="C1449" s="620"/>
      <c r="D1449" s="620"/>
      <c r="E1449" s="620"/>
      <c r="F1449" s="620"/>
      <c r="G1449" s="620"/>
    </row>
    <row r="1450" spans="1:7" ht="15">
      <c r="A1450" s="144"/>
      <c r="B1450" s="300" t="s">
        <v>795</v>
      </c>
      <c r="C1450" s="153" t="s">
        <v>796</v>
      </c>
      <c r="D1450" s="154" t="s">
        <v>251</v>
      </c>
      <c r="E1450" s="298">
        <v>1</v>
      </c>
      <c r="F1450" s="155">
        <v>105.96</v>
      </c>
      <c r="G1450" s="156">
        <v>105.96</v>
      </c>
    </row>
    <row r="1451" spans="1:7" ht="15">
      <c r="A1451" s="144"/>
      <c r="B1451" s="619" t="s">
        <v>797</v>
      </c>
      <c r="C1451" s="619"/>
      <c r="D1451" s="619"/>
      <c r="E1451" s="619"/>
      <c r="F1451" s="619"/>
      <c r="G1451" s="162">
        <v>105.96</v>
      </c>
    </row>
    <row r="1452" spans="1:7" ht="15">
      <c r="A1452" s="144"/>
      <c r="B1452" s="620" t="s">
        <v>798</v>
      </c>
      <c r="C1452" s="620"/>
      <c r="D1452" s="620"/>
      <c r="E1452" s="620"/>
      <c r="F1452" s="620"/>
      <c r="G1452" s="620"/>
    </row>
    <row r="1453" spans="1:7" ht="15">
      <c r="A1453" s="144"/>
      <c r="B1453" s="300"/>
      <c r="C1453" s="153"/>
      <c r="D1453" s="154"/>
      <c r="E1453" s="298"/>
      <c r="F1453" s="298"/>
      <c r="G1453" s="156"/>
    </row>
    <row r="1454" spans="1:7" ht="15">
      <c r="A1454" s="144"/>
      <c r="B1454" s="300"/>
      <c r="C1454" s="301"/>
      <c r="D1454" s="154"/>
      <c r="E1454" s="298"/>
      <c r="F1454" s="302"/>
      <c r="G1454" s="156"/>
    </row>
    <row r="1455" spans="1:7" ht="15">
      <c r="A1455" s="144"/>
      <c r="B1455" s="303"/>
      <c r="C1455" s="304"/>
      <c r="D1455" s="305"/>
      <c r="E1455" s="306"/>
      <c r="F1455" s="305"/>
      <c r="G1455" s="306"/>
    </row>
    <row r="1456" spans="1:7" ht="15">
      <c r="A1456" s="144"/>
      <c r="B1456" s="621" t="s">
        <v>799</v>
      </c>
      <c r="C1456" s="621"/>
      <c r="D1456" s="621"/>
      <c r="E1456" s="621"/>
      <c r="F1456" s="621"/>
      <c r="G1456" s="307">
        <v>0</v>
      </c>
    </row>
    <row r="1457" spans="1:7" ht="15">
      <c r="A1457" s="144"/>
      <c r="B1457" s="330"/>
      <c r="C1457" s="330"/>
      <c r="D1457" s="330"/>
      <c r="E1457" s="330"/>
      <c r="F1457" s="330"/>
      <c r="G1457" s="330"/>
    </row>
    <row r="1458" spans="1:7" ht="16.5">
      <c r="A1458" s="144"/>
      <c r="B1458" s="330"/>
      <c r="C1458" s="330"/>
      <c r="D1458" s="330"/>
      <c r="E1458" s="330"/>
      <c r="F1458" s="329" t="s">
        <v>256</v>
      </c>
      <c r="G1458" s="162">
        <f>G1451+G1448+G1443</f>
        <v>743.72</v>
      </c>
    </row>
    <row r="1459" spans="1:7" ht="24.75">
      <c r="A1459" s="144"/>
      <c r="B1459" s="330"/>
      <c r="C1459" s="330"/>
      <c r="D1459" s="330"/>
      <c r="E1459" s="330"/>
      <c r="F1459" s="329" t="s">
        <v>800</v>
      </c>
      <c r="G1459" s="162">
        <f>'3 - Encargos Soc Anexo C'!$C$55%*'6- Comp Preç Unit'!G1443</f>
        <v>14.977280000000002</v>
      </c>
    </row>
    <row r="1460" spans="1:7" ht="15" customHeight="1">
      <c r="A1460" s="144"/>
      <c r="B1460" s="622" t="s">
        <v>801</v>
      </c>
      <c r="C1460" s="622"/>
      <c r="D1460" s="163"/>
      <c r="E1460" s="163"/>
      <c r="F1460" s="329" t="s">
        <v>258</v>
      </c>
      <c r="G1460" s="418">
        <f>'4 - BDI - Anexo D'!$I$26*(G1458+G1459)</f>
        <v>217.7619131543858</v>
      </c>
    </row>
    <row r="1461" spans="1:7" ht="16.5">
      <c r="A1461" s="144"/>
      <c r="B1461" s="622"/>
      <c r="C1461" s="622"/>
      <c r="D1461" s="163"/>
      <c r="E1461" s="163"/>
      <c r="F1461" s="308" t="s">
        <v>802</v>
      </c>
      <c r="G1461" s="309">
        <f>SUM(G1458:G1460)</f>
        <v>976.4591931543857</v>
      </c>
    </row>
    <row r="1462" spans="1:7" ht="16.5">
      <c r="A1462" s="171"/>
      <c r="B1462" s="171"/>
      <c r="C1462" s="171"/>
      <c r="D1462" s="171"/>
      <c r="E1462" s="171"/>
      <c r="F1462" s="308" t="s">
        <v>803</v>
      </c>
      <c r="G1462" s="309">
        <f>SUM(G1458:G1459)</f>
        <v>758.69728</v>
      </c>
    </row>
    <row r="1463" spans="1:7" ht="15">
      <c r="A1463" s="171"/>
      <c r="B1463" s="171"/>
      <c r="C1463" s="171"/>
      <c r="D1463" s="171"/>
      <c r="E1463" s="171"/>
      <c r="F1463" s="310"/>
      <c r="G1463" s="311"/>
    </row>
    <row r="1464" spans="1:9" ht="15">
      <c r="A1464" s="172" t="str">
        <f>'Orçamento Básico - Anexo A'!A66</f>
        <v>B.15.c</v>
      </c>
      <c r="B1464" s="167"/>
      <c r="C1464" s="426" t="str">
        <f>'Orçamento Básico - Anexo A'!B63</f>
        <v>Instalação de poste de concreto tipo "R"</v>
      </c>
      <c r="D1464" s="167" t="s">
        <v>83</v>
      </c>
      <c r="E1464" s="167"/>
      <c r="F1464" s="167"/>
      <c r="G1464" s="173">
        <f>G1495</f>
        <v>1017.1372799999999</v>
      </c>
      <c r="I1464" s="422"/>
    </row>
    <row r="1465" spans="1:7" ht="15">
      <c r="A1465" s="144"/>
      <c r="B1465" s="145" t="s">
        <v>241</v>
      </c>
      <c r="C1465" s="169" t="str">
        <f>'Orçamento Básico - Anexo A'!B66</f>
        <v>12m X 200kg</v>
      </c>
      <c r="D1465" s="145"/>
      <c r="E1465" s="145"/>
      <c r="F1465" s="145"/>
      <c r="G1465" s="145"/>
    </row>
    <row r="1466" spans="1:7" ht="15">
      <c r="A1466" s="144"/>
      <c r="B1466" s="145" t="s">
        <v>242</v>
      </c>
      <c r="C1466" s="147" t="s">
        <v>83</v>
      </c>
      <c r="D1466" s="145"/>
      <c r="E1466" s="145"/>
      <c r="F1466" s="145"/>
      <c r="G1466" s="145"/>
    </row>
    <row r="1467" spans="1:7" ht="15">
      <c r="A1467" s="144"/>
      <c r="B1467" s="145" t="s">
        <v>93</v>
      </c>
      <c r="C1467" s="170" t="str">
        <f>A1464</f>
        <v>B.15.c</v>
      </c>
      <c r="D1467" s="145"/>
      <c r="E1467" s="145"/>
      <c r="F1467" s="145"/>
      <c r="G1467" s="145"/>
    </row>
    <row r="1468" spans="1:7" ht="15">
      <c r="A1468" s="144"/>
      <c r="B1468" s="145" t="s">
        <v>1350</v>
      </c>
      <c r="C1468" s="145" t="s">
        <v>1349</v>
      </c>
      <c r="D1468" s="145"/>
      <c r="E1468" s="145"/>
      <c r="F1468" s="145"/>
      <c r="G1468" s="145"/>
    </row>
    <row r="1469" spans="1:7" ht="15">
      <c r="A1469" s="144"/>
      <c r="B1469" s="145" t="s">
        <v>243</v>
      </c>
      <c r="C1469" s="149" t="s">
        <v>859</v>
      </c>
      <c r="D1469" s="145"/>
      <c r="E1469" s="145"/>
      <c r="F1469" s="145"/>
      <c r="G1469" s="145"/>
    </row>
    <row r="1470" spans="1:7" ht="15">
      <c r="A1470" s="144"/>
      <c r="B1470" s="145" t="s">
        <v>245</v>
      </c>
      <c r="C1470" s="150" t="s">
        <v>860</v>
      </c>
      <c r="D1470" s="145"/>
      <c r="E1470" s="145"/>
      <c r="F1470" s="145"/>
      <c r="G1470" s="145"/>
    </row>
    <row r="1471" spans="1:7" ht="15">
      <c r="A1471" s="144"/>
      <c r="B1471" s="145"/>
      <c r="C1471" s="145"/>
      <c r="D1471" s="145"/>
      <c r="E1471" s="145"/>
      <c r="F1471" s="145"/>
      <c r="G1471" s="145"/>
    </row>
    <row r="1472" spans="1:7" ht="15">
      <c r="A1472" s="144"/>
      <c r="B1472" s="151" t="s">
        <v>246</v>
      </c>
      <c r="C1472" s="151" t="s">
        <v>69</v>
      </c>
      <c r="D1472" s="151" t="s">
        <v>91</v>
      </c>
      <c r="E1472" s="151" t="s">
        <v>247</v>
      </c>
      <c r="F1472" s="151" t="s">
        <v>248</v>
      </c>
      <c r="G1472" s="151" t="s">
        <v>249</v>
      </c>
    </row>
    <row r="1473" spans="1:7" ht="15" customHeight="1">
      <c r="A1473" s="144"/>
      <c r="B1473" s="623" t="s">
        <v>789</v>
      </c>
      <c r="C1473" s="623"/>
      <c r="D1473" s="623"/>
      <c r="E1473" s="623"/>
      <c r="F1473" s="623"/>
      <c r="G1473" s="623"/>
    </row>
    <row r="1474" spans="1:7" ht="15">
      <c r="A1474" s="144"/>
      <c r="B1474" s="297" t="s">
        <v>585</v>
      </c>
      <c r="C1474" s="153" t="s">
        <v>790</v>
      </c>
      <c r="D1474" s="154" t="s">
        <v>251</v>
      </c>
      <c r="E1474" s="298">
        <v>1</v>
      </c>
      <c r="F1474" s="155">
        <v>5.6</v>
      </c>
      <c r="G1474" s="156">
        <v>5.6</v>
      </c>
    </row>
    <row r="1475" spans="1:7" ht="15">
      <c r="A1475" s="144"/>
      <c r="B1475" s="297" t="s">
        <v>582</v>
      </c>
      <c r="C1475" s="153" t="s">
        <v>791</v>
      </c>
      <c r="D1475" s="154" t="s">
        <v>251</v>
      </c>
      <c r="E1475" s="298">
        <v>1</v>
      </c>
      <c r="F1475" s="155">
        <v>7.2</v>
      </c>
      <c r="G1475" s="156">
        <v>7.2</v>
      </c>
    </row>
    <row r="1476" spans="1:7" ht="15" customHeight="1">
      <c r="A1476" s="144"/>
      <c r="B1476" s="619" t="s">
        <v>792</v>
      </c>
      <c r="C1476" s="619"/>
      <c r="D1476" s="619"/>
      <c r="E1476" s="619"/>
      <c r="F1476" s="619"/>
      <c r="G1476" s="162">
        <v>12.8</v>
      </c>
    </row>
    <row r="1477" spans="1:7" ht="15">
      <c r="A1477" s="144"/>
      <c r="B1477" s="620" t="s">
        <v>90</v>
      </c>
      <c r="C1477" s="620"/>
      <c r="D1477" s="620"/>
      <c r="E1477" s="620"/>
      <c r="F1477" s="620"/>
      <c r="G1477" s="620"/>
    </row>
    <row r="1478" spans="1:7" ht="15">
      <c r="A1478" s="144"/>
      <c r="B1478" s="421" t="s">
        <v>1131</v>
      </c>
      <c r="C1478" s="153" t="s">
        <v>1129</v>
      </c>
      <c r="D1478" s="154" t="s">
        <v>808</v>
      </c>
      <c r="E1478" s="298">
        <v>1</v>
      </c>
      <c r="F1478" s="155">
        <v>883.4</v>
      </c>
      <c r="G1478" s="156">
        <f>E1478*F1478</f>
        <v>883.4</v>
      </c>
    </row>
    <row r="1479" spans="1:7" ht="15">
      <c r="A1479" s="144"/>
      <c r="B1479" s="299"/>
      <c r="C1479" s="153"/>
      <c r="D1479" s="154"/>
      <c r="E1479" s="298"/>
      <c r="F1479" s="155"/>
      <c r="G1479" s="156"/>
    </row>
    <row r="1480" spans="1:7" ht="15">
      <c r="A1480" s="144"/>
      <c r="B1480" s="300"/>
      <c r="C1480" s="153"/>
      <c r="D1480" s="154"/>
      <c r="E1480" s="298"/>
      <c r="F1480" s="155"/>
      <c r="G1480" s="156"/>
    </row>
    <row r="1481" spans="1:7" ht="15">
      <c r="A1481" s="144"/>
      <c r="B1481" s="619" t="s">
        <v>793</v>
      </c>
      <c r="C1481" s="619"/>
      <c r="D1481" s="619"/>
      <c r="E1481" s="619"/>
      <c r="F1481" s="619"/>
      <c r="G1481" s="162">
        <f>SUM(G1478:G1480)</f>
        <v>883.4</v>
      </c>
    </row>
    <row r="1482" spans="1:7" ht="15">
      <c r="A1482" s="144"/>
      <c r="B1482" s="620" t="s">
        <v>794</v>
      </c>
      <c r="C1482" s="620"/>
      <c r="D1482" s="620"/>
      <c r="E1482" s="620"/>
      <c r="F1482" s="620"/>
      <c r="G1482" s="620"/>
    </row>
    <row r="1483" spans="1:7" ht="15">
      <c r="A1483" s="144"/>
      <c r="B1483" s="300" t="s">
        <v>795</v>
      </c>
      <c r="C1483" s="153" t="s">
        <v>796</v>
      </c>
      <c r="D1483" s="154" t="s">
        <v>251</v>
      </c>
      <c r="E1483" s="298">
        <v>1</v>
      </c>
      <c r="F1483" s="155">
        <v>105.96</v>
      </c>
      <c r="G1483" s="156">
        <v>105.96</v>
      </c>
    </row>
    <row r="1484" spans="1:7" ht="15" customHeight="1">
      <c r="A1484" s="144"/>
      <c r="B1484" s="619" t="s">
        <v>797</v>
      </c>
      <c r="C1484" s="619"/>
      <c r="D1484" s="619"/>
      <c r="E1484" s="619"/>
      <c r="F1484" s="619"/>
      <c r="G1484" s="162">
        <v>105.96</v>
      </c>
    </row>
    <row r="1485" spans="1:7" ht="15" customHeight="1">
      <c r="A1485" s="144"/>
      <c r="B1485" s="620" t="s">
        <v>798</v>
      </c>
      <c r="C1485" s="620"/>
      <c r="D1485" s="620"/>
      <c r="E1485" s="620"/>
      <c r="F1485" s="620"/>
      <c r="G1485" s="620"/>
    </row>
    <row r="1486" spans="1:7" ht="15">
      <c r="A1486" s="144"/>
      <c r="B1486" s="300"/>
      <c r="C1486" s="153"/>
      <c r="D1486" s="154"/>
      <c r="E1486" s="298"/>
      <c r="F1486" s="298"/>
      <c r="G1486" s="156"/>
    </row>
    <row r="1487" spans="1:7" ht="15" customHeight="1">
      <c r="A1487" s="144"/>
      <c r="B1487" s="300"/>
      <c r="C1487" s="301"/>
      <c r="D1487" s="154"/>
      <c r="E1487" s="298"/>
      <c r="F1487" s="302"/>
      <c r="G1487" s="156"/>
    </row>
    <row r="1488" spans="1:7" ht="15">
      <c r="A1488" s="144"/>
      <c r="B1488" s="303"/>
      <c r="C1488" s="304"/>
      <c r="D1488" s="305"/>
      <c r="E1488" s="306"/>
      <c r="F1488" s="305"/>
      <c r="G1488" s="306"/>
    </row>
    <row r="1489" spans="1:7" ht="15">
      <c r="A1489" s="144"/>
      <c r="B1489" s="621" t="s">
        <v>799</v>
      </c>
      <c r="C1489" s="621"/>
      <c r="D1489" s="621"/>
      <c r="E1489" s="621"/>
      <c r="F1489" s="621"/>
      <c r="G1489" s="307">
        <v>0</v>
      </c>
    </row>
    <row r="1490" spans="1:7" ht="15">
      <c r="A1490" s="144"/>
      <c r="B1490" s="330"/>
      <c r="C1490" s="330"/>
      <c r="D1490" s="330"/>
      <c r="E1490" s="330"/>
      <c r="F1490" s="330"/>
      <c r="G1490" s="330"/>
    </row>
    <row r="1491" spans="1:7" ht="16.5">
      <c r="A1491" s="144"/>
      <c r="B1491" s="330"/>
      <c r="C1491" s="330"/>
      <c r="D1491" s="330"/>
      <c r="E1491" s="330"/>
      <c r="F1491" s="329" t="s">
        <v>256</v>
      </c>
      <c r="G1491" s="162">
        <f>G1484+G1481+G1476</f>
        <v>1002.16</v>
      </c>
    </row>
    <row r="1492" spans="1:7" ht="15" customHeight="1">
      <c r="A1492" s="144"/>
      <c r="B1492" s="330"/>
      <c r="C1492" s="330"/>
      <c r="D1492" s="330"/>
      <c r="E1492" s="330"/>
      <c r="F1492" s="329" t="s">
        <v>800</v>
      </c>
      <c r="G1492" s="162">
        <f>'3 - Encargos Soc Anexo C'!$C$55%*'6- Comp Preç Unit'!G1476</f>
        <v>14.977280000000002</v>
      </c>
    </row>
    <row r="1493" spans="1:7" ht="15">
      <c r="A1493" s="144"/>
      <c r="B1493" s="622" t="s">
        <v>801</v>
      </c>
      <c r="C1493" s="622"/>
      <c r="D1493" s="163"/>
      <c r="E1493" s="163"/>
      <c r="F1493" s="329" t="s">
        <v>258</v>
      </c>
      <c r="G1493" s="418">
        <f>'4 - BDI - Anexo D'!$I$26*(G1491+G1492)</f>
        <v>291.9395730975181</v>
      </c>
    </row>
    <row r="1494" spans="1:7" ht="16.5">
      <c r="A1494" s="144"/>
      <c r="B1494" s="622"/>
      <c r="C1494" s="622"/>
      <c r="D1494" s="163"/>
      <c r="E1494" s="163"/>
      <c r="F1494" s="308" t="s">
        <v>802</v>
      </c>
      <c r="G1494" s="309">
        <f>SUM(G1491:G1493)</f>
        <v>1309.076853097518</v>
      </c>
    </row>
    <row r="1495" spans="1:7" ht="16.5">
      <c r="A1495" s="144"/>
      <c r="B1495" s="171"/>
      <c r="C1495" s="171"/>
      <c r="D1495" s="171"/>
      <c r="E1495" s="171"/>
      <c r="F1495" s="308" t="s">
        <v>803</v>
      </c>
      <c r="G1495" s="309">
        <f>SUM(G1491:G1492)</f>
        <v>1017.1372799999999</v>
      </c>
    </row>
    <row r="1496" spans="1:7" ht="15">
      <c r="A1496" s="171"/>
      <c r="B1496" s="171"/>
      <c r="C1496" s="171"/>
      <c r="D1496" s="171"/>
      <c r="E1496" s="171"/>
      <c r="F1496" s="310"/>
      <c r="G1496" s="311"/>
    </row>
    <row r="1497" spans="1:9" ht="15">
      <c r="A1497" s="172" t="str">
        <f>'Orçamento Básico - Anexo A'!A68</f>
        <v>B.16.a</v>
      </c>
      <c r="B1497" s="167"/>
      <c r="C1497" s="426" t="str">
        <f>'Orçamento Básico - Anexo A'!B67</f>
        <v>Instalação de poste DT</v>
      </c>
      <c r="D1497" s="167" t="s">
        <v>83</v>
      </c>
      <c r="E1497" s="167"/>
      <c r="F1497" s="167"/>
      <c r="G1497" s="173">
        <f>G1531</f>
        <v>599.7872799999999</v>
      </c>
      <c r="I1497" s="422"/>
    </row>
    <row r="1498" spans="1:7" ht="15">
      <c r="A1498" s="144"/>
      <c r="B1498" s="145" t="s">
        <v>241</v>
      </c>
      <c r="C1498" s="169" t="str">
        <f>'Orçamento Básico - Anexo A'!B68</f>
        <v>9m X 150kg</v>
      </c>
      <c r="D1498" s="145"/>
      <c r="E1498" s="145"/>
      <c r="F1498" s="145"/>
      <c r="G1498" s="145"/>
    </row>
    <row r="1499" spans="1:7" ht="15">
      <c r="A1499" s="144"/>
      <c r="B1499" s="145" t="s">
        <v>242</v>
      </c>
      <c r="C1499" s="147" t="s">
        <v>83</v>
      </c>
      <c r="D1499" s="145"/>
      <c r="E1499" s="145"/>
      <c r="F1499" s="145"/>
      <c r="G1499" s="145"/>
    </row>
    <row r="1500" spans="1:7" ht="15">
      <c r="A1500" s="144"/>
      <c r="B1500" s="145" t="s">
        <v>93</v>
      </c>
      <c r="C1500" s="170" t="str">
        <f>A1497</f>
        <v>B.16.a</v>
      </c>
      <c r="D1500" s="145"/>
      <c r="E1500" s="145"/>
      <c r="F1500" s="145"/>
      <c r="G1500" s="145"/>
    </row>
    <row r="1501" spans="1:7" ht="15">
      <c r="A1501" s="144"/>
      <c r="B1501" s="145" t="s">
        <v>1350</v>
      </c>
      <c r="C1501" s="145" t="s">
        <v>1349</v>
      </c>
      <c r="D1501" s="145"/>
      <c r="E1501" s="145"/>
      <c r="F1501" s="145"/>
      <c r="G1501" s="145"/>
    </row>
    <row r="1502" spans="1:7" ht="15">
      <c r="A1502" s="144"/>
      <c r="B1502" s="145" t="s">
        <v>243</v>
      </c>
      <c r="C1502" s="149" t="s">
        <v>859</v>
      </c>
      <c r="D1502" s="145"/>
      <c r="E1502" s="145"/>
      <c r="F1502" s="145"/>
      <c r="G1502" s="145"/>
    </row>
    <row r="1503" spans="1:7" ht="15">
      <c r="A1503" s="144"/>
      <c r="B1503" s="145" t="s">
        <v>245</v>
      </c>
      <c r="C1503" s="150" t="s">
        <v>860</v>
      </c>
      <c r="D1503" s="145"/>
      <c r="E1503" s="145"/>
      <c r="F1503" s="145"/>
      <c r="G1503" s="145"/>
    </row>
    <row r="1504" spans="1:7" ht="15">
      <c r="A1504" s="144"/>
      <c r="B1504" s="145"/>
      <c r="C1504" s="145"/>
      <c r="D1504" s="145"/>
      <c r="E1504" s="145"/>
      <c r="F1504" s="145"/>
      <c r="G1504" s="145"/>
    </row>
    <row r="1505" spans="1:7" ht="15">
      <c r="A1505" s="144"/>
      <c r="B1505" s="151" t="s">
        <v>246</v>
      </c>
      <c r="C1505" s="151" t="s">
        <v>69</v>
      </c>
      <c r="D1505" s="151" t="s">
        <v>91</v>
      </c>
      <c r="E1505" s="151" t="s">
        <v>247</v>
      </c>
      <c r="F1505" s="151" t="s">
        <v>248</v>
      </c>
      <c r="G1505" s="151" t="s">
        <v>249</v>
      </c>
    </row>
    <row r="1506" spans="1:7" ht="15" customHeight="1">
      <c r="A1506" s="144"/>
      <c r="B1506" s="623" t="s">
        <v>789</v>
      </c>
      <c r="C1506" s="623"/>
      <c r="D1506" s="623"/>
      <c r="E1506" s="623"/>
      <c r="F1506" s="623"/>
      <c r="G1506" s="623"/>
    </row>
    <row r="1507" spans="1:7" ht="15">
      <c r="A1507" s="144"/>
      <c r="B1507" s="297" t="s">
        <v>585</v>
      </c>
      <c r="C1507" s="153" t="s">
        <v>790</v>
      </c>
      <c r="D1507" s="154" t="s">
        <v>251</v>
      </c>
      <c r="E1507" s="298">
        <v>1</v>
      </c>
      <c r="F1507" s="155">
        <v>5.6</v>
      </c>
      <c r="G1507" s="156">
        <v>5.6</v>
      </c>
    </row>
    <row r="1508" spans="1:7" ht="15">
      <c r="A1508" s="144"/>
      <c r="B1508" s="297" t="s">
        <v>582</v>
      </c>
      <c r="C1508" s="153" t="s">
        <v>791</v>
      </c>
      <c r="D1508" s="154" t="s">
        <v>251</v>
      </c>
      <c r="E1508" s="298">
        <v>1</v>
      </c>
      <c r="F1508" s="155">
        <v>7.2</v>
      </c>
      <c r="G1508" s="156">
        <v>7.2</v>
      </c>
    </row>
    <row r="1509" spans="1:7" ht="15" customHeight="1">
      <c r="A1509" s="144"/>
      <c r="B1509" s="619" t="s">
        <v>792</v>
      </c>
      <c r="C1509" s="619"/>
      <c r="D1509" s="619"/>
      <c r="E1509" s="619"/>
      <c r="F1509" s="619"/>
      <c r="G1509" s="162">
        <v>12.8</v>
      </c>
    </row>
    <row r="1510" spans="1:7" ht="15">
      <c r="A1510" s="144"/>
      <c r="B1510" s="620" t="s">
        <v>90</v>
      </c>
      <c r="C1510" s="620"/>
      <c r="D1510" s="620"/>
      <c r="E1510" s="620"/>
      <c r="F1510" s="620"/>
      <c r="G1510" s="620"/>
    </row>
    <row r="1511" spans="1:7" ht="15">
      <c r="A1511" s="144"/>
      <c r="B1511" s="299" t="s">
        <v>863</v>
      </c>
      <c r="C1511" s="153" t="s">
        <v>864</v>
      </c>
      <c r="D1511" s="154" t="s">
        <v>865</v>
      </c>
      <c r="E1511" s="298">
        <v>0.211</v>
      </c>
      <c r="F1511" s="155">
        <v>56</v>
      </c>
      <c r="G1511" s="156">
        <v>11.82</v>
      </c>
    </row>
    <row r="1512" spans="1:7" ht="15">
      <c r="A1512" s="144"/>
      <c r="B1512" s="299" t="s">
        <v>866</v>
      </c>
      <c r="C1512" s="153" t="s">
        <v>867</v>
      </c>
      <c r="D1512" s="154" t="s">
        <v>868</v>
      </c>
      <c r="E1512" s="298">
        <v>53</v>
      </c>
      <c r="F1512" s="155">
        <v>0.5</v>
      </c>
      <c r="G1512" s="156">
        <v>26.5</v>
      </c>
    </row>
    <row r="1513" spans="1:7" ht="15">
      <c r="A1513" s="144"/>
      <c r="B1513" s="299" t="s">
        <v>869</v>
      </c>
      <c r="C1513" s="153" t="s">
        <v>870</v>
      </c>
      <c r="D1513" s="154" t="s">
        <v>865</v>
      </c>
      <c r="E1513" s="298">
        <v>0.168</v>
      </c>
      <c r="F1513" s="155">
        <v>46</v>
      </c>
      <c r="G1513" s="156">
        <v>7.73</v>
      </c>
    </row>
    <row r="1514" spans="1:7" ht="15">
      <c r="A1514" s="144"/>
      <c r="B1514" s="421" t="s">
        <v>1132</v>
      </c>
      <c r="C1514" s="153" t="s">
        <v>1133</v>
      </c>
      <c r="D1514" s="154" t="s">
        <v>808</v>
      </c>
      <c r="E1514" s="298">
        <v>1</v>
      </c>
      <c r="F1514" s="155">
        <v>420</v>
      </c>
      <c r="G1514" s="156">
        <f>E1514*F1514</f>
        <v>420</v>
      </c>
    </row>
    <row r="1515" spans="1:7" ht="15">
      <c r="A1515" s="144"/>
      <c r="B1515" s="299"/>
      <c r="C1515" s="153"/>
      <c r="D1515" s="154"/>
      <c r="E1515" s="298"/>
      <c r="F1515" s="155"/>
      <c r="G1515" s="156"/>
    </row>
    <row r="1516" spans="1:7" ht="15">
      <c r="A1516" s="144"/>
      <c r="B1516" s="300"/>
      <c r="C1516" s="153"/>
      <c r="D1516" s="154"/>
      <c r="E1516" s="298"/>
      <c r="F1516" s="155"/>
      <c r="G1516" s="156"/>
    </row>
    <row r="1517" spans="1:7" ht="15" customHeight="1">
      <c r="A1517" s="144"/>
      <c r="B1517" s="619" t="s">
        <v>793</v>
      </c>
      <c r="C1517" s="619"/>
      <c r="D1517" s="619"/>
      <c r="E1517" s="619"/>
      <c r="F1517" s="619"/>
      <c r="G1517" s="162">
        <f>SUM(G1511:G1514)</f>
        <v>466.05</v>
      </c>
    </row>
    <row r="1518" spans="1:7" ht="15" customHeight="1">
      <c r="A1518" s="144"/>
      <c r="B1518" s="620" t="s">
        <v>794</v>
      </c>
      <c r="C1518" s="620"/>
      <c r="D1518" s="620"/>
      <c r="E1518" s="620"/>
      <c r="F1518" s="620"/>
      <c r="G1518" s="620"/>
    </row>
    <row r="1519" spans="1:7" ht="15">
      <c r="A1519" s="144"/>
      <c r="B1519" s="300" t="s">
        <v>795</v>
      </c>
      <c r="C1519" s="153" t="s">
        <v>796</v>
      </c>
      <c r="D1519" s="154" t="s">
        <v>251</v>
      </c>
      <c r="E1519" s="298">
        <v>1</v>
      </c>
      <c r="F1519" s="155">
        <v>105.96</v>
      </c>
      <c r="G1519" s="156">
        <v>105.96</v>
      </c>
    </row>
    <row r="1520" spans="1:7" ht="15" customHeight="1">
      <c r="A1520" s="144"/>
      <c r="B1520" s="619" t="s">
        <v>797</v>
      </c>
      <c r="C1520" s="619"/>
      <c r="D1520" s="619"/>
      <c r="E1520" s="619"/>
      <c r="F1520" s="619"/>
      <c r="G1520" s="162">
        <v>105.96</v>
      </c>
    </row>
    <row r="1521" spans="1:7" ht="15">
      <c r="A1521" s="144"/>
      <c r="B1521" s="620" t="s">
        <v>798</v>
      </c>
      <c r="C1521" s="620"/>
      <c r="D1521" s="620"/>
      <c r="E1521" s="620"/>
      <c r="F1521" s="620"/>
      <c r="G1521" s="620"/>
    </row>
    <row r="1522" spans="1:7" ht="15">
      <c r="A1522" s="144"/>
      <c r="B1522" s="300"/>
      <c r="C1522" s="153"/>
      <c r="D1522" s="154"/>
      <c r="E1522" s="298"/>
      <c r="F1522" s="298"/>
      <c r="G1522" s="156"/>
    </row>
    <row r="1523" spans="1:7" ht="15">
      <c r="A1523" s="144"/>
      <c r="B1523" s="300"/>
      <c r="C1523" s="301"/>
      <c r="D1523" s="154"/>
      <c r="E1523" s="298"/>
      <c r="F1523" s="302"/>
      <c r="G1523" s="156"/>
    </row>
    <row r="1524" spans="1:7" ht="15">
      <c r="A1524" s="144"/>
      <c r="B1524" s="303"/>
      <c r="C1524" s="304"/>
      <c r="D1524" s="305"/>
      <c r="E1524" s="306"/>
      <c r="F1524" s="305"/>
      <c r="G1524" s="306"/>
    </row>
    <row r="1525" spans="1:7" ht="15" customHeight="1">
      <c r="A1525" s="144"/>
      <c r="B1525" s="621" t="s">
        <v>799</v>
      </c>
      <c r="C1525" s="621"/>
      <c r="D1525" s="621"/>
      <c r="E1525" s="621"/>
      <c r="F1525" s="621"/>
      <c r="G1525" s="307">
        <v>0</v>
      </c>
    </row>
    <row r="1526" spans="1:7" ht="15">
      <c r="A1526" s="144"/>
      <c r="B1526" s="330"/>
      <c r="C1526" s="330"/>
      <c r="D1526" s="330"/>
      <c r="E1526" s="330"/>
      <c r="F1526" s="330"/>
      <c r="G1526" s="330"/>
    </row>
    <row r="1527" spans="1:7" ht="16.5">
      <c r="A1527" s="144"/>
      <c r="B1527" s="330"/>
      <c r="C1527" s="330"/>
      <c r="D1527" s="330"/>
      <c r="E1527" s="330"/>
      <c r="F1527" s="329" t="s">
        <v>256</v>
      </c>
      <c r="G1527" s="162">
        <f>G1520+G1517+G1509</f>
        <v>584.81</v>
      </c>
    </row>
    <row r="1528" spans="1:7" ht="24.75">
      <c r="A1528" s="144"/>
      <c r="B1528" s="330"/>
      <c r="C1528" s="330"/>
      <c r="D1528" s="330"/>
      <c r="E1528" s="330"/>
      <c r="F1528" s="329" t="s">
        <v>800</v>
      </c>
      <c r="G1528" s="162">
        <f>'3 - Encargos Soc Anexo C'!$C$55%*'6- Comp Preç Unit'!G1509</f>
        <v>14.977280000000002</v>
      </c>
    </row>
    <row r="1529" spans="1:7" ht="15">
      <c r="A1529" s="144"/>
      <c r="B1529" s="622" t="s">
        <v>801</v>
      </c>
      <c r="C1529" s="622"/>
      <c r="D1529" s="163"/>
      <c r="E1529" s="163"/>
      <c r="F1529" s="329" t="s">
        <v>258</v>
      </c>
      <c r="G1529" s="418">
        <f>'4 - BDI - Anexo D'!$I$26*(G1527+G1528)</f>
        <v>172.1514351263593</v>
      </c>
    </row>
    <row r="1530" spans="1:7" ht="16.5">
      <c r="A1530" s="144"/>
      <c r="B1530" s="622"/>
      <c r="C1530" s="622"/>
      <c r="D1530" s="163"/>
      <c r="E1530" s="163"/>
      <c r="F1530" s="308" t="s">
        <v>802</v>
      </c>
      <c r="G1530" s="309">
        <f>SUM(G1527:G1529)</f>
        <v>771.9387151263592</v>
      </c>
    </row>
    <row r="1531" spans="1:7" ht="16.5">
      <c r="A1531" s="171"/>
      <c r="B1531" s="171"/>
      <c r="C1531" s="171"/>
      <c r="D1531" s="171"/>
      <c r="E1531" s="171"/>
      <c r="F1531" s="308" t="s">
        <v>803</v>
      </c>
      <c r="G1531" s="309">
        <f>SUM(G1527:G1528)</f>
        <v>599.7872799999999</v>
      </c>
    </row>
    <row r="1532" spans="1:7" ht="15">
      <c r="A1532" s="171"/>
      <c r="B1532" s="171"/>
      <c r="C1532" s="171"/>
      <c r="D1532" s="171"/>
      <c r="E1532" s="171"/>
      <c r="F1532" s="310"/>
      <c r="G1532" s="311"/>
    </row>
    <row r="1533" spans="1:9" ht="15">
      <c r="A1533" s="172" t="str">
        <f>'Orçamento Básico - Anexo A'!A69</f>
        <v>B.16.b</v>
      </c>
      <c r="B1533" s="167"/>
      <c r="C1533" s="426" t="str">
        <f>'Orçamento Básico - Anexo A'!B67</f>
        <v>Instalação de poste DT</v>
      </c>
      <c r="D1533" s="167" t="s">
        <v>83</v>
      </c>
      <c r="E1533" s="167"/>
      <c r="F1533" s="167"/>
      <c r="G1533" s="173">
        <f>G1567</f>
        <v>620.819752</v>
      </c>
      <c r="I1533" s="422"/>
    </row>
    <row r="1534" spans="1:7" ht="15">
      <c r="A1534" s="144"/>
      <c r="B1534" s="145" t="s">
        <v>241</v>
      </c>
      <c r="C1534" s="169" t="str">
        <f>'Orçamento Básico - Anexo A'!B69</f>
        <v>9m X 300kg</v>
      </c>
      <c r="D1534" s="145"/>
      <c r="E1534" s="145"/>
      <c r="F1534" s="145"/>
      <c r="G1534" s="145"/>
    </row>
    <row r="1535" spans="1:7" ht="15">
      <c r="A1535" s="144"/>
      <c r="B1535" s="145" t="s">
        <v>242</v>
      </c>
      <c r="C1535" s="147" t="s">
        <v>83</v>
      </c>
      <c r="D1535" s="145"/>
      <c r="E1535" s="145"/>
      <c r="F1535" s="145"/>
      <c r="G1535" s="145"/>
    </row>
    <row r="1536" spans="1:7" ht="15">
      <c r="A1536" s="144"/>
      <c r="B1536" s="145" t="s">
        <v>93</v>
      </c>
      <c r="C1536" s="170" t="str">
        <f>A1533</f>
        <v>B.16.b</v>
      </c>
      <c r="D1536" s="145"/>
      <c r="E1536" s="145"/>
      <c r="F1536" s="145"/>
      <c r="G1536" s="145"/>
    </row>
    <row r="1537" spans="1:7" ht="15">
      <c r="A1537" s="144"/>
      <c r="B1537" s="145" t="s">
        <v>1350</v>
      </c>
      <c r="C1537" s="145" t="s">
        <v>1349</v>
      </c>
      <c r="D1537" s="145"/>
      <c r="E1537" s="145"/>
      <c r="F1537" s="145"/>
      <c r="G1537" s="145"/>
    </row>
    <row r="1538" spans="1:7" ht="15">
      <c r="A1538" s="144"/>
      <c r="B1538" s="145" t="s">
        <v>243</v>
      </c>
      <c r="C1538" s="149" t="s">
        <v>822</v>
      </c>
      <c r="D1538" s="145"/>
      <c r="E1538" s="145"/>
      <c r="F1538" s="145"/>
      <c r="G1538" s="145"/>
    </row>
    <row r="1539" spans="1:7" ht="15">
      <c r="A1539" s="144"/>
      <c r="B1539" s="145" t="s">
        <v>245</v>
      </c>
      <c r="C1539" s="150" t="s">
        <v>1332</v>
      </c>
      <c r="D1539" s="145"/>
      <c r="E1539" s="145"/>
      <c r="F1539" s="145"/>
      <c r="G1539" s="145"/>
    </row>
    <row r="1540" spans="1:7" ht="15">
      <c r="A1540" s="144"/>
      <c r="B1540" s="145"/>
      <c r="C1540" s="145"/>
      <c r="D1540" s="145"/>
      <c r="E1540" s="145"/>
      <c r="F1540" s="145"/>
      <c r="G1540" s="145"/>
    </row>
    <row r="1541" spans="1:7" ht="15">
      <c r="A1541" s="144"/>
      <c r="B1541" s="151" t="s">
        <v>246</v>
      </c>
      <c r="C1541" s="151" t="s">
        <v>69</v>
      </c>
      <c r="D1541" s="151" t="s">
        <v>91</v>
      </c>
      <c r="E1541" s="151" t="s">
        <v>247</v>
      </c>
      <c r="F1541" s="151" t="s">
        <v>248</v>
      </c>
      <c r="G1541" s="151" t="s">
        <v>249</v>
      </c>
    </row>
    <row r="1542" spans="1:7" ht="15" customHeight="1">
      <c r="A1542" s="144"/>
      <c r="B1542" s="623" t="s">
        <v>789</v>
      </c>
      <c r="C1542" s="623"/>
      <c r="D1542" s="623"/>
      <c r="E1542" s="623"/>
      <c r="F1542" s="623"/>
      <c r="G1542" s="623"/>
    </row>
    <row r="1543" spans="1:7" ht="15">
      <c r="A1543" s="144"/>
      <c r="B1543" s="297" t="s">
        <v>585</v>
      </c>
      <c r="C1543" s="153" t="s">
        <v>790</v>
      </c>
      <c r="D1543" s="154" t="s">
        <v>251</v>
      </c>
      <c r="E1543" s="298">
        <v>1</v>
      </c>
      <c r="F1543" s="155">
        <v>5.6</v>
      </c>
      <c r="G1543" s="156">
        <f>E1543*F1543</f>
        <v>5.6</v>
      </c>
    </row>
    <row r="1544" spans="1:7" ht="15">
      <c r="A1544" s="144"/>
      <c r="B1544" s="297" t="s">
        <v>582</v>
      </c>
      <c r="C1544" s="153" t="s">
        <v>791</v>
      </c>
      <c r="D1544" s="154" t="s">
        <v>251</v>
      </c>
      <c r="E1544" s="298">
        <v>1</v>
      </c>
      <c r="F1544" s="155">
        <v>7.2</v>
      </c>
      <c r="G1544" s="156">
        <f>E1544*F1544</f>
        <v>7.2</v>
      </c>
    </row>
    <row r="1545" spans="1:7" ht="15" customHeight="1">
      <c r="A1545" s="144"/>
      <c r="B1545" s="619" t="s">
        <v>805</v>
      </c>
      <c r="C1545" s="619"/>
      <c r="D1545" s="619"/>
      <c r="E1545" s="619"/>
      <c r="F1545" s="619"/>
      <c r="G1545" s="156">
        <f>0.1*G1544</f>
        <v>0.7200000000000001</v>
      </c>
    </row>
    <row r="1546" spans="1:7" ht="15" customHeight="1">
      <c r="A1546" s="144"/>
      <c r="B1546" s="619" t="s">
        <v>792</v>
      </c>
      <c r="C1546" s="619"/>
      <c r="D1546" s="619"/>
      <c r="E1546" s="619"/>
      <c r="F1546" s="619"/>
      <c r="G1546" s="162">
        <f>SUM(G1543:G1545)</f>
        <v>13.520000000000001</v>
      </c>
    </row>
    <row r="1547" spans="1:7" ht="15">
      <c r="A1547" s="144"/>
      <c r="B1547" s="620" t="s">
        <v>90</v>
      </c>
      <c r="C1547" s="620"/>
      <c r="D1547" s="620"/>
      <c r="E1547" s="620"/>
      <c r="F1547" s="620"/>
      <c r="G1547" s="620"/>
    </row>
    <row r="1548" spans="1:7" ht="15">
      <c r="A1548" s="144"/>
      <c r="B1548" s="299" t="s">
        <v>863</v>
      </c>
      <c r="C1548" s="153" t="s">
        <v>864</v>
      </c>
      <c r="D1548" s="154" t="s">
        <v>865</v>
      </c>
      <c r="E1548" s="298">
        <v>0.211</v>
      </c>
      <c r="F1548" s="155">
        <v>56</v>
      </c>
      <c r="G1548" s="156">
        <v>11.82</v>
      </c>
    </row>
    <row r="1549" spans="1:7" ht="15">
      <c r="A1549" s="144"/>
      <c r="B1549" s="299" t="s">
        <v>866</v>
      </c>
      <c r="C1549" s="153" t="s">
        <v>867</v>
      </c>
      <c r="D1549" s="154" t="s">
        <v>868</v>
      </c>
      <c r="E1549" s="298">
        <v>53</v>
      </c>
      <c r="F1549" s="155">
        <v>0.5</v>
      </c>
      <c r="G1549" s="156">
        <v>26.5</v>
      </c>
    </row>
    <row r="1550" spans="1:7" ht="15">
      <c r="A1550" s="144"/>
      <c r="B1550" s="299" t="s">
        <v>869</v>
      </c>
      <c r="C1550" s="153" t="s">
        <v>870</v>
      </c>
      <c r="D1550" s="154" t="s">
        <v>865</v>
      </c>
      <c r="E1550" s="298">
        <v>0.168</v>
      </c>
      <c r="F1550" s="155">
        <v>46</v>
      </c>
      <c r="G1550" s="156">
        <v>7.73</v>
      </c>
    </row>
    <row r="1551" spans="1:7" ht="15">
      <c r="A1551" s="144"/>
      <c r="B1551" s="421" t="s">
        <v>1134</v>
      </c>
      <c r="C1551" s="153" t="s">
        <v>1135</v>
      </c>
      <c r="D1551" s="154" t="s">
        <v>808</v>
      </c>
      <c r="E1551" s="298">
        <v>1</v>
      </c>
      <c r="F1551" s="155">
        <v>445.37</v>
      </c>
      <c r="G1551" s="156">
        <f>E1551*F1551</f>
        <v>445.37</v>
      </c>
    </row>
    <row r="1552" spans="1:7" ht="15">
      <c r="A1552" s="144"/>
      <c r="B1552" s="299"/>
      <c r="C1552" s="153"/>
      <c r="D1552" s="154"/>
      <c r="E1552" s="298"/>
      <c r="F1552" s="155"/>
      <c r="G1552" s="156"/>
    </row>
    <row r="1553" spans="1:7" ht="15" customHeight="1">
      <c r="A1553" s="144"/>
      <c r="B1553" s="619" t="s">
        <v>793</v>
      </c>
      <c r="C1553" s="619"/>
      <c r="D1553" s="619"/>
      <c r="E1553" s="619"/>
      <c r="F1553" s="619"/>
      <c r="G1553" s="162">
        <f>SUM(G1548:G1552)</f>
        <v>491.42</v>
      </c>
    </row>
    <row r="1554" spans="1:7" ht="15" customHeight="1">
      <c r="A1554" s="144"/>
      <c r="B1554" s="620" t="s">
        <v>794</v>
      </c>
      <c r="C1554" s="620"/>
      <c r="D1554" s="620"/>
      <c r="E1554" s="620"/>
      <c r="F1554" s="620"/>
      <c r="G1554" s="620"/>
    </row>
    <row r="1555" spans="1:7" ht="24.75">
      <c r="A1555" s="144"/>
      <c r="B1555" s="300" t="s">
        <v>1175</v>
      </c>
      <c r="C1555" s="153" t="s">
        <v>239</v>
      </c>
      <c r="D1555" s="154" t="s">
        <v>240</v>
      </c>
      <c r="E1555" s="298">
        <v>1</v>
      </c>
      <c r="F1555" s="155">
        <v>100.06</v>
      </c>
      <c r="G1555" s="156">
        <f>E1555*F1555</f>
        <v>100.06</v>
      </c>
    </row>
    <row r="1556" spans="1:7" ht="15" customHeight="1">
      <c r="A1556" s="144"/>
      <c r="B1556" s="619" t="s">
        <v>797</v>
      </c>
      <c r="C1556" s="619"/>
      <c r="D1556" s="619"/>
      <c r="E1556" s="619"/>
      <c r="F1556" s="619"/>
      <c r="G1556" s="162">
        <f>SUM(G1555)</f>
        <v>100.06</v>
      </c>
    </row>
    <row r="1557" spans="1:7" ht="15">
      <c r="A1557" s="144"/>
      <c r="B1557" s="620" t="s">
        <v>798</v>
      </c>
      <c r="C1557" s="620"/>
      <c r="D1557" s="620"/>
      <c r="E1557" s="620"/>
      <c r="F1557" s="620"/>
      <c r="G1557" s="620"/>
    </row>
    <row r="1558" spans="1:7" ht="15">
      <c r="A1558" s="144"/>
      <c r="B1558" s="300"/>
      <c r="C1558" s="153"/>
      <c r="D1558" s="154"/>
      <c r="E1558" s="298"/>
      <c r="F1558" s="298"/>
      <c r="G1558" s="156"/>
    </row>
    <row r="1559" spans="1:7" ht="15">
      <c r="A1559" s="144"/>
      <c r="B1559" s="300"/>
      <c r="C1559" s="301"/>
      <c r="D1559" s="154"/>
      <c r="E1559" s="298"/>
      <c r="F1559" s="302"/>
      <c r="G1559" s="156"/>
    </row>
    <row r="1560" spans="1:7" ht="15">
      <c r="A1560" s="144"/>
      <c r="B1560" s="303"/>
      <c r="C1560" s="304"/>
      <c r="D1560" s="305"/>
      <c r="E1560" s="306"/>
      <c r="F1560" s="305"/>
      <c r="G1560" s="306"/>
    </row>
    <row r="1561" spans="1:7" ht="15" customHeight="1">
      <c r="A1561" s="144"/>
      <c r="B1561" s="621" t="s">
        <v>799</v>
      </c>
      <c r="C1561" s="621"/>
      <c r="D1561" s="621"/>
      <c r="E1561" s="621"/>
      <c r="F1561" s="621"/>
      <c r="G1561" s="307">
        <v>0</v>
      </c>
    </row>
    <row r="1562" spans="1:7" ht="15">
      <c r="A1562" s="144"/>
      <c r="B1562" s="330"/>
      <c r="C1562" s="330"/>
      <c r="D1562" s="330"/>
      <c r="E1562" s="330"/>
      <c r="F1562" s="330"/>
      <c r="G1562" s="330"/>
    </row>
    <row r="1563" spans="1:7" ht="16.5">
      <c r="A1563" s="144"/>
      <c r="B1563" s="330"/>
      <c r="C1563" s="330"/>
      <c r="D1563" s="330"/>
      <c r="E1563" s="330"/>
      <c r="F1563" s="329" t="s">
        <v>256</v>
      </c>
      <c r="G1563" s="162">
        <f>G1556+G1553+G1546</f>
        <v>605</v>
      </c>
    </row>
    <row r="1564" spans="1:7" ht="24.75">
      <c r="A1564" s="144"/>
      <c r="B1564" s="330"/>
      <c r="C1564" s="330"/>
      <c r="D1564" s="330"/>
      <c r="E1564" s="330"/>
      <c r="F1564" s="329" t="s">
        <v>800</v>
      </c>
      <c r="G1564" s="162">
        <f>'3 - Encargos Soc Anexo C'!$C$55%*'6- Comp Preç Unit'!G1546</f>
        <v>15.819752000000003</v>
      </c>
    </row>
    <row r="1565" spans="1:7" ht="15">
      <c r="A1565" s="144"/>
      <c r="B1565" s="622"/>
      <c r="C1565" s="622"/>
      <c r="D1565" s="163"/>
      <c r="E1565" s="163"/>
      <c r="F1565" s="329" t="s">
        <v>258</v>
      </c>
      <c r="G1565" s="418">
        <f>'4 - BDI - Anexo D'!$I$26*(G1563+G1564)</f>
        <v>178.1881924231379</v>
      </c>
    </row>
    <row r="1566" spans="1:7" ht="16.5">
      <c r="A1566" s="144"/>
      <c r="B1566" s="622"/>
      <c r="C1566" s="622"/>
      <c r="D1566" s="163"/>
      <c r="E1566" s="163"/>
      <c r="F1566" s="308" t="s">
        <v>802</v>
      </c>
      <c r="G1566" s="309">
        <f>SUM(G1563:G1565)</f>
        <v>799.0079444231379</v>
      </c>
    </row>
    <row r="1567" spans="1:7" ht="16.5">
      <c r="A1567" s="171"/>
      <c r="B1567" s="171"/>
      <c r="C1567" s="171"/>
      <c r="D1567" s="171"/>
      <c r="E1567" s="171"/>
      <c r="F1567" s="308" t="s">
        <v>803</v>
      </c>
      <c r="G1567" s="309">
        <f>SUM(G1563:G1564)</f>
        <v>620.819752</v>
      </c>
    </row>
    <row r="1568" spans="1:7" ht="15">
      <c r="A1568" s="171"/>
      <c r="B1568" s="171"/>
      <c r="C1568" s="171"/>
      <c r="D1568" s="171"/>
      <c r="E1568" s="171"/>
      <c r="F1568" s="310"/>
      <c r="G1568" s="311"/>
    </row>
    <row r="1569" spans="1:9" ht="15">
      <c r="A1569" s="172" t="str">
        <f>'Orçamento Básico - Anexo A'!A71</f>
        <v>B.17.a</v>
      </c>
      <c r="B1569" s="167"/>
      <c r="C1569" s="426" t="str">
        <f>'Orçamento Básico - Anexo A'!B70</f>
        <v>Instalação de poste cônico contínuo reto em aço galvanizado - Flangeado</v>
      </c>
      <c r="D1569" s="167" t="s">
        <v>83</v>
      </c>
      <c r="E1569" s="167"/>
      <c r="F1569" s="167"/>
      <c r="G1569" s="173">
        <f>G1600</f>
        <v>754.119982</v>
      </c>
      <c r="I1569" s="422"/>
    </row>
    <row r="1570" spans="1:7" ht="15">
      <c r="A1570" s="144"/>
      <c r="B1570" s="145" t="s">
        <v>241</v>
      </c>
      <c r="C1570" s="169" t="str">
        <f>'Orçamento Básico - Anexo A'!B71</f>
        <v xml:space="preserve">De 6m reto com flange </v>
      </c>
      <c r="D1570" s="145"/>
      <c r="E1570" s="145"/>
      <c r="F1570" s="145"/>
      <c r="G1570" s="145"/>
    </row>
    <row r="1571" spans="1:7" ht="15">
      <c r="A1571" s="144"/>
      <c r="B1571" s="145" t="s">
        <v>242</v>
      </c>
      <c r="C1571" s="147" t="s">
        <v>83</v>
      </c>
      <c r="D1571" s="145"/>
      <c r="E1571" s="145"/>
      <c r="F1571" s="145"/>
      <c r="G1571" s="145"/>
    </row>
    <row r="1572" spans="1:7" ht="15">
      <c r="A1572" s="144"/>
      <c r="B1572" s="145" t="s">
        <v>93</v>
      </c>
      <c r="C1572" s="170" t="str">
        <f>A1569</f>
        <v>B.17.a</v>
      </c>
      <c r="D1572" s="145"/>
      <c r="E1572" s="145"/>
      <c r="F1572" s="145"/>
      <c r="G1572" s="145"/>
    </row>
    <row r="1573" spans="1:7" ht="15">
      <c r="A1573" s="144"/>
      <c r="B1573" s="145" t="s">
        <v>1350</v>
      </c>
      <c r="C1573" s="145" t="s">
        <v>1349</v>
      </c>
      <c r="D1573" s="145"/>
      <c r="E1573" s="145"/>
      <c r="F1573" s="145"/>
      <c r="G1573" s="145"/>
    </row>
    <row r="1574" spans="1:7" ht="15">
      <c r="A1574" s="144"/>
      <c r="B1574" s="145" t="s">
        <v>243</v>
      </c>
      <c r="C1574" s="149" t="s">
        <v>822</v>
      </c>
      <c r="D1574" s="145"/>
      <c r="E1574" s="145"/>
      <c r="F1574" s="145"/>
      <c r="G1574" s="145"/>
    </row>
    <row r="1575" spans="1:7" ht="15">
      <c r="A1575" s="144"/>
      <c r="B1575" s="145" t="s">
        <v>245</v>
      </c>
      <c r="C1575" s="150" t="s">
        <v>1332</v>
      </c>
      <c r="D1575" s="145"/>
      <c r="E1575" s="145"/>
      <c r="F1575" s="145"/>
      <c r="G1575" s="145"/>
    </row>
    <row r="1576" spans="1:7" ht="15">
      <c r="A1576" s="144"/>
      <c r="B1576" s="145"/>
      <c r="C1576" s="145"/>
      <c r="D1576" s="145"/>
      <c r="E1576" s="145"/>
      <c r="F1576" s="145"/>
      <c r="G1576" s="145"/>
    </row>
    <row r="1577" spans="1:7" ht="15">
      <c r="A1577" s="144"/>
      <c r="B1577" s="151" t="s">
        <v>246</v>
      </c>
      <c r="C1577" s="151" t="s">
        <v>69</v>
      </c>
      <c r="D1577" s="151" t="s">
        <v>91</v>
      </c>
      <c r="E1577" s="151" t="s">
        <v>247</v>
      </c>
      <c r="F1577" s="151" t="s">
        <v>248</v>
      </c>
      <c r="G1577" s="151" t="s">
        <v>249</v>
      </c>
    </row>
    <row r="1578" spans="1:7" ht="15">
      <c r="A1578" s="144"/>
      <c r="B1578" s="623" t="s">
        <v>789</v>
      </c>
      <c r="C1578" s="623"/>
      <c r="D1578" s="623"/>
      <c r="E1578" s="623"/>
      <c r="F1578" s="623"/>
      <c r="G1578" s="623"/>
    </row>
    <row r="1579" spans="1:7" ht="15">
      <c r="A1579" s="144"/>
      <c r="B1579" s="297" t="s">
        <v>585</v>
      </c>
      <c r="C1579" s="153" t="s">
        <v>790</v>
      </c>
      <c r="D1579" s="154" t="s">
        <v>251</v>
      </c>
      <c r="E1579" s="298">
        <v>0.43</v>
      </c>
      <c r="F1579" s="155">
        <v>5.6</v>
      </c>
      <c r="G1579" s="156">
        <v>2.41</v>
      </c>
    </row>
    <row r="1580" spans="1:7" ht="15">
      <c r="A1580" s="144"/>
      <c r="B1580" s="297" t="s">
        <v>582</v>
      </c>
      <c r="C1580" s="153" t="s">
        <v>791</v>
      </c>
      <c r="D1580" s="154" t="s">
        <v>251</v>
      </c>
      <c r="E1580" s="298">
        <v>0.43</v>
      </c>
      <c r="F1580" s="155">
        <v>7.2</v>
      </c>
      <c r="G1580" s="156">
        <v>3.1</v>
      </c>
    </row>
    <row r="1581" spans="1:7" ht="15" customHeight="1">
      <c r="A1581" s="144"/>
      <c r="B1581" s="619" t="s">
        <v>805</v>
      </c>
      <c r="C1581" s="619"/>
      <c r="D1581" s="619"/>
      <c r="E1581" s="619"/>
      <c r="F1581" s="619"/>
      <c r="G1581" s="156">
        <v>0.31000000000000005</v>
      </c>
    </row>
    <row r="1582" spans="1:7" ht="15">
      <c r="A1582" s="144"/>
      <c r="B1582" s="619" t="s">
        <v>792</v>
      </c>
      <c r="C1582" s="619"/>
      <c r="D1582" s="619"/>
      <c r="E1582" s="619"/>
      <c r="F1582" s="619"/>
      <c r="G1582" s="162">
        <v>5.82</v>
      </c>
    </row>
    <row r="1583" spans="1:7" ht="15">
      <c r="A1583" s="144"/>
      <c r="B1583" s="620" t="s">
        <v>90</v>
      </c>
      <c r="C1583" s="620"/>
      <c r="D1583" s="620"/>
      <c r="E1583" s="620"/>
      <c r="F1583" s="620"/>
      <c r="G1583" s="620"/>
    </row>
    <row r="1584" spans="1:7" ht="15">
      <c r="A1584" s="144"/>
      <c r="B1584" s="421" t="s">
        <v>1136</v>
      </c>
      <c r="C1584" s="153" t="s">
        <v>1137</v>
      </c>
      <c r="D1584" s="154" t="s">
        <v>808</v>
      </c>
      <c r="E1584" s="298">
        <v>1</v>
      </c>
      <c r="F1584" s="155">
        <v>698.46</v>
      </c>
      <c r="G1584" s="156">
        <f>E1584*F1584</f>
        <v>698.46</v>
      </c>
    </row>
    <row r="1585" spans="1:7" ht="15">
      <c r="A1585" s="144"/>
      <c r="B1585" s="299"/>
      <c r="C1585" s="153"/>
      <c r="D1585" s="154"/>
      <c r="E1585" s="298"/>
      <c r="F1585" s="155"/>
      <c r="G1585" s="156"/>
    </row>
    <row r="1586" spans="1:7" ht="15">
      <c r="A1586" s="144"/>
      <c r="B1586" s="619" t="s">
        <v>793</v>
      </c>
      <c r="C1586" s="619"/>
      <c r="D1586" s="619"/>
      <c r="E1586" s="619"/>
      <c r="F1586" s="619"/>
      <c r="G1586" s="162">
        <f>SUM(G1584:G1585)</f>
        <v>698.46</v>
      </c>
    </row>
    <row r="1587" spans="1:7" ht="15">
      <c r="A1587" s="144"/>
      <c r="B1587" s="620" t="s">
        <v>794</v>
      </c>
      <c r="C1587" s="620"/>
      <c r="D1587" s="620"/>
      <c r="E1587" s="620"/>
      <c r="F1587" s="620"/>
      <c r="G1587" s="620"/>
    </row>
    <row r="1588" spans="1:7" ht="24.75">
      <c r="A1588" s="144"/>
      <c r="B1588" s="300" t="s">
        <v>1175</v>
      </c>
      <c r="C1588" s="153" t="s">
        <v>239</v>
      </c>
      <c r="D1588" s="154" t="s">
        <v>240</v>
      </c>
      <c r="E1588" s="298">
        <v>0.43</v>
      </c>
      <c r="F1588" s="155">
        <v>100.06</v>
      </c>
      <c r="G1588" s="156">
        <v>43.03</v>
      </c>
    </row>
    <row r="1589" spans="1:7" ht="15">
      <c r="A1589" s="144"/>
      <c r="B1589" s="619" t="s">
        <v>797</v>
      </c>
      <c r="C1589" s="619"/>
      <c r="D1589" s="619"/>
      <c r="E1589" s="619"/>
      <c r="F1589" s="619"/>
      <c r="G1589" s="162">
        <v>43.03</v>
      </c>
    </row>
    <row r="1590" spans="1:7" ht="15">
      <c r="A1590" s="144"/>
      <c r="B1590" s="620" t="s">
        <v>798</v>
      </c>
      <c r="C1590" s="620"/>
      <c r="D1590" s="620"/>
      <c r="E1590" s="620"/>
      <c r="F1590" s="620"/>
      <c r="G1590" s="620"/>
    </row>
    <row r="1591" spans="1:7" ht="15">
      <c r="A1591" s="144"/>
      <c r="B1591" s="300"/>
      <c r="C1591" s="153"/>
      <c r="D1591" s="154"/>
      <c r="E1591" s="298"/>
      <c r="F1591" s="298"/>
      <c r="G1591" s="156"/>
    </row>
    <row r="1592" spans="1:7" ht="15">
      <c r="A1592" s="144"/>
      <c r="B1592" s="300"/>
      <c r="C1592" s="301"/>
      <c r="D1592" s="154"/>
      <c r="E1592" s="298"/>
      <c r="F1592" s="302"/>
      <c r="G1592" s="156"/>
    </row>
    <row r="1593" spans="1:7" ht="15">
      <c r="A1593" s="144"/>
      <c r="B1593" s="303"/>
      <c r="C1593" s="304"/>
      <c r="D1593" s="305"/>
      <c r="E1593" s="306"/>
      <c r="F1593" s="305"/>
      <c r="G1593" s="306"/>
    </row>
    <row r="1594" spans="1:7" ht="15">
      <c r="A1594" s="144"/>
      <c r="B1594" s="621" t="s">
        <v>799</v>
      </c>
      <c r="C1594" s="621"/>
      <c r="D1594" s="621"/>
      <c r="E1594" s="621"/>
      <c r="F1594" s="621"/>
      <c r="G1594" s="307">
        <v>0</v>
      </c>
    </row>
    <row r="1595" spans="1:7" ht="15">
      <c r="A1595" s="144"/>
      <c r="B1595" s="330"/>
      <c r="C1595" s="330"/>
      <c r="D1595" s="330"/>
      <c r="E1595" s="330"/>
      <c r="F1595" s="330"/>
      <c r="G1595" s="330"/>
    </row>
    <row r="1596" spans="1:7" ht="16.5">
      <c r="A1596" s="144"/>
      <c r="B1596" s="330"/>
      <c r="C1596" s="330"/>
      <c r="D1596" s="330"/>
      <c r="E1596" s="330"/>
      <c r="F1596" s="329" t="s">
        <v>256</v>
      </c>
      <c r="G1596" s="162">
        <f>G1589+G1586+G1582</f>
        <v>747.3100000000001</v>
      </c>
    </row>
    <row r="1597" spans="1:7" ht="24.75">
      <c r="A1597" s="144"/>
      <c r="B1597" s="330"/>
      <c r="C1597" s="330"/>
      <c r="D1597" s="330"/>
      <c r="E1597" s="330"/>
      <c r="F1597" s="329" t="s">
        <v>800</v>
      </c>
      <c r="G1597" s="162">
        <f>'3 - Encargos Soc Anexo C'!$C$55%*'6- Comp Preç Unit'!G1582</f>
        <v>6.8099820000000015</v>
      </c>
    </row>
    <row r="1598" spans="1:7" ht="15">
      <c r="A1598" s="144"/>
      <c r="B1598" s="622"/>
      <c r="C1598" s="622"/>
      <c r="D1598" s="163"/>
      <c r="E1598" s="163"/>
      <c r="F1598" s="329" t="s">
        <v>258</v>
      </c>
      <c r="G1598" s="418">
        <f>'4 - BDI - Anexo D'!$I$26*(G1596+G1597)</f>
        <v>216.44813334281494</v>
      </c>
    </row>
    <row r="1599" spans="1:7" ht="16.5">
      <c r="A1599" s="144"/>
      <c r="B1599" s="622"/>
      <c r="C1599" s="622"/>
      <c r="D1599" s="163"/>
      <c r="E1599" s="163"/>
      <c r="F1599" s="308" t="s">
        <v>802</v>
      </c>
      <c r="G1599" s="309">
        <f>SUM(G1596:G1598)</f>
        <v>970.568115342815</v>
      </c>
    </row>
    <row r="1600" spans="1:7" ht="16.5">
      <c r="A1600" s="171"/>
      <c r="B1600" s="171"/>
      <c r="C1600" s="171"/>
      <c r="D1600" s="171"/>
      <c r="E1600" s="171"/>
      <c r="F1600" s="308" t="s">
        <v>803</v>
      </c>
      <c r="G1600" s="309">
        <f>SUM(G1596:G1597)</f>
        <v>754.119982</v>
      </c>
    </row>
    <row r="1601" spans="1:7" ht="15">
      <c r="A1601" s="171"/>
      <c r="B1601" s="171"/>
      <c r="C1601" s="171"/>
      <c r="D1601" s="171"/>
      <c r="E1601" s="171"/>
      <c r="F1601" s="310"/>
      <c r="G1601" s="311"/>
    </row>
    <row r="1602" spans="1:9" ht="15">
      <c r="A1602" s="172" t="str">
        <f>'Orçamento Básico - Anexo A'!A72</f>
        <v>B.17.b</v>
      </c>
      <c r="B1602" s="167"/>
      <c r="C1602" s="426" t="str">
        <f>'Orçamento Básico - Anexo A'!B70</f>
        <v>Instalação de poste cônico contínuo reto em aço galvanizado - Flangeado</v>
      </c>
      <c r="D1602" s="167" t="s">
        <v>83</v>
      </c>
      <c r="E1602" s="167"/>
      <c r="F1602" s="167"/>
      <c r="G1602" s="173">
        <f>G1633</f>
        <v>1252.134208</v>
      </c>
      <c r="I1602" s="422"/>
    </row>
    <row r="1603" spans="1:7" ht="15">
      <c r="A1603" s="144"/>
      <c r="B1603" s="145" t="s">
        <v>241</v>
      </c>
      <c r="C1603" s="169" t="str">
        <f>'Orçamento Básico - Anexo A'!B72</f>
        <v>De 9m reto engastado</v>
      </c>
      <c r="D1603" s="145"/>
      <c r="E1603" s="145"/>
      <c r="F1603" s="145"/>
      <c r="G1603" s="145"/>
    </row>
    <row r="1604" spans="1:7" ht="15">
      <c r="A1604" s="144"/>
      <c r="B1604" s="145" t="s">
        <v>242</v>
      </c>
      <c r="C1604" s="147" t="s">
        <v>83</v>
      </c>
      <c r="D1604" s="145"/>
      <c r="E1604" s="145"/>
      <c r="F1604" s="145"/>
      <c r="G1604" s="145"/>
    </row>
    <row r="1605" spans="1:7" ht="15">
      <c r="A1605" s="144"/>
      <c r="B1605" s="145" t="s">
        <v>93</v>
      </c>
      <c r="C1605" s="170" t="str">
        <f>A1602</f>
        <v>B.17.b</v>
      </c>
      <c r="D1605" s="145"/>
      <c r="E1605" s="145"/>
      <c r="F1605" s="145"/>
      <c r="G1605" s="145"/>
    </row>
    <row r="1606" spans="1:7" ht="15">
      <c r="A1606" s="144"/>
      <c r="B1606" s="145" t="s">
        <v>1350</v>
      </c>
      <c r="C1606" s="145" t="s">
        <v>1349</v>
      </c>
      <c r="D1606" s="145"/>
      <c r="E1606" s="145"/>
      <c r="F1606" s="145"/>
      <c r="G1606" s="145"/>
    </row>
    <row r="1607" spans="1:7" ht="15">
      <c r="A1607" s="144"/>
      <c r="B1607" s="145" t="s">
        <v>243</v>
      </c>
      <c r="C1607" s="149" t="s">
        <v>822</v>
      </c>
      <c r="D1607" s="145"/>
      <c r="E1607" s="145"/>
      <c r="F1607" s="145"/>
      <c r="G1607" s="145"/>
    </row>
    <row r="1608" spans="1:7" ht="15">
      <c r="A1608" s="144"/>
      <c r="B1608" s="145" t="s">
        <v>245</v>
      </c>
      <c r="C1608" s="150" t="s">
        <v>1332</v>
      </c>
      <c r="D1608" s="145"/>
      <c r="E1608" s="145"/>
      <c r="F1608" s="145"/>
      <c r="G1608" s="145"/>
    </row>
    <row r="1609" spans="1:7" ht="15">
      <c r="A1609" s="144"/>
      <c r="B1609" s="145"/>
      <c r="C1609" s="145"/>
      <c r="D1609" s="145"/>
      <c r="E1609" s="145"/>
      <c r="F1609" s="145"/>
      <c r="G1609" s="145"/>
    </row>
    <row r="1610" spans="1:7" ht="15">
      <c r="A1610" s="144"/>
      <c r="B1610" s="151" t="s">
        <v>246</v>
      </c>
      <c r="C1610" s="151" t="s">
        <v>69</v>
      </c>
      <c r="D1610" s="151" t="s">
        <v>91</v>
      </c>
      <c r="E1610" s="151" t="s">
        <v>247</v>
      </c>
      <c r="F1610" s="151" t="s">
        <v>248</v>
      </c>
      <c r="G1610" s="151" t="s">
        <v>249</v>
      </c>
    </row>
    <row r="1611" spans="1:7" ht="15" customHeight="1">
      <c r="A1611" s="144"/>
      <c r="B1611" s="623" t="s">
        <v>789</v>
      </c>
      <c r="C1611" s="623"/>
      <c r="D1611" s="623"/>
      <c r="E1611" s="623"/>
      <c r="F1611" s="623"/>
      <c r="G1611" s="623"/>
    </row>
    <row r="1612" spans="1:7" ht="15">
      <c r="A1612" s="144"/>
      <c r="B1612" s="297" t="s">
        <v>585</v>
      </c>
      <c r="C1612" s="153" t="s">
        <v>790</v>
      </c>
      <c r="D1612" s="154" t="s">
        <v>251</v>
      </c>
      <c r="E1612" s="298">
        <v>0.45</v>
      </c>
      <c r="F1612" s="155">
        <v>5.6</v>
      </c>
      <c r="G1612" s="156">
        <v>2.52</v>
      </c>
    </row>
    <row r="1613" spans="1:7" ht="15">
      <c r="A1613" s="144"/>
      <c r="B1613" s="297" t="s">
        <v>582</v>
      </c>
      <c r="C1613" s="153" t="s">
        <v>791</v>
      </c>
      <c r="D1613" s="154" t="s">
        <v>251</v>
      </c>
      <c r="E1613" s="298">
        <v>0.45</v>
      </c>
      <c r="F1613" s="155">
        <v>7.2</v>
      </c>
      <c r="G1613" s="156">
        <v>3.24</v>
      </c>
    </row>
    <row r="1614" spans="1:7" ht="15" customHeight="1">
      <c r="A1614" s="144"/>
      <c r="B1614" s="619" t="s">
        <v>805</v>
      </c>
      <c r="C1614" s="619"/>
      <c r="D1614" s="619"/>
      <c r="E1614" s="619"/>
      <c r="F1614" s="619"/>
      <c r="G1614" s="156">
        <v>0.32400000000000007</v>
      </c>
    </row>
    <row r="1615" spans="1:7" ht="15" customHeight="1">
      <c r="A1615" s="144"/>
      <c r="B1615" s="619" t="s">
        <v>792</v>
      </c>
      <c r="C1615" s="619"/>
      <c r="D1615" s="619"/>
      <c r="E1615" s="619"/>
      <c r="F1615" s="619"/>
      <c r="G1615" s="162">
        <v>6.08</v>
      </c>
    </row>
    <row r="1616" spans="1:7" ht="15">
      <c r="A1616" s="144"/>
      <c r="B1616" s="620" t="s">
        <v>90</v>
      </c>
      <c r="C1616" s="620"/>
      <c r="D1616" s="620"/>
      <c r="E1616" s="620"/>
      <c r="F1616" s="620"/>
      <c r="G1616" s="620"/>
    </row>
    <row r="1617" spans="1:7" ht="15">
      <c r="A1617" s="144"/>
      <c r="B1617" s="421" t="s">
        <v>1138</v>
      </c>
      <c r="C1617" s="153" t="s">
        <v>1139</v>
      </c>
      <c r="D1617" s="154" t="s">
        <v>808</v>
      </c>
      <c r="E1617" s="298">
        <v>1</v>
      </c>
      <c r="F1617" s="155">
        <v>1193.91</v>
      </c>
      <c r="G1617" s="156">
        <f>E1617*F1617</f>
        <v>1193.91</v>
      </c>
    </row>
    <row r="1618" spans="1:7" ht="15">
      <c r="A1618" s="144"/>
      <c r="B1618" s="299"/>
      <c r="C1618" s="153"/>
      <c r="D1618" s="154"/>
      <c r="E1618" s="298"/>
      <c r="F1618" s="155"/>
      <c r="G1618" s="156"/>
    </row>
    <row r="1619" spans="1:7" ht="15" customHeight="1">
      <c r="A1619" s="144"/>
      <c r="B1619" s="619" t="s">
        <v>793</v>
      </c>
      <c r="C1619" s="619"/>
      <c r="D1619" s="619"/>
      <c r="E1619" s="619"/>
      <c r="F1619" s="619"/>
      <c r="G1619" s="162">
        <f>SUM(G1617:G1618)</f>
        <v>1193.91</v>
      </c>
    </row>
    <row r="1620" spans="1:7" ht="15" customHeight="1">
      <c r="A1620" s="144"/>
      <c r="B1620" s="620" t="s">
        <v>794</v>
      </c>
      <c r="C1620" s="620"/>
      <c r="D1620" s="620"/>
      <c r="E1620" s="620"/>
      <c r="F1620" s="620"/>
      <c r="G1620" s="620"/>
    </row>
    <row r="1621" spans="1:7" ht="24.75">
      <c r="A1621" s="144"/>
      <c r="B1621" s="300" t="s">
        <v>1175</v>
      </c>
      <c r="C1621" s="153" t="s">
        <v>239</v>
      </c>
      <c r="D1621" s="154" t="s">
        <v>240</v>
      </c>
      <c r="E1621" s="298">
        <v>0.45</v>
      </c>
      <c r="F1621" s="155">
        <v>100.06</v>
      </c>
      <c r="G1621" s="156">
        <v>45.03</v>
      </c>
    </row>
    <row r="1622" spans="1:7" ht="15" customHeight="1">
      <c r="A1622" s="144"/>
      <c r="B1622" s="619" t="s">
        <v>797</v>
      </c>
      <c r="C1622" s="619"/>
      <c r="D1622" s="619"/>
      <c r="E1622" s="619"/>
      <c r="F1622" s="619"/>
      <c r="G1622" s="162">
        <v>45.03</v>
      </c>
    </row>
    <row r="1623" spans="1:7" ht="15">
      <c r="A1623" s="144"/>
      <c r="B1623" s="620" t="s">
        <v>798</v>
      </c>
      <c r="C1623" s="620"/>
      <c r="D1623" s="620"/>
      <c r="E1623" s="620"/>
      <c r="F1623" s="620"/>
      <c r="G1623" s="620"/>
    </row>
    <row r="1624" spans="1:7" ht="15">
      <c r="A1624" s="144"/>
      <c r="B1624" s="300"/>
      <c r="C1624" s="153"/>
      <c r="D1624" s="154"/>
      <c r="E1624" s="298"/>
      <c r="F1624" s="298"/>
      <c r="G1624" s="156"/>
    </row>
    <row r="1625" spans="1:7" ht="15">
      <c r="A1625" s="144"/>
      <c r="B1625" s="300"/>
      <c r="C1625" s="301"/>
      <c r="D1625" s="154"/>
      <c r="E1625" s="298"/>
      <c r="F1625" s="302"/>
      <c r="G1625" s="156"/>
    </row>
    <row r="1626" spans="1:7" ht="15">
      <c r="A1626" s="144"/>
      <c r="B1626" s="303"/>
      <c r="C1626" s="304"/>
      <c r="D1626" s="305"/>
      <c r="E1626" s="306"/>
      <c r="F1626" s="305"/>
      <c r="G1626" s="306"/>
    </row>
    <row r="1627" spans="1:7" ht="15" customHeight="1">
      <c r="A1627" s="144"/>
      <c r="B1627" s="621" t="s">
        <v>799</v>
      </c>
      <c r="C1627" s="621"/>
      <c r="D1627" s="621"/>
      <c r="E1627" s="621"/>
      <c r="F1627" s="621"/>
      <c r="G1627" s="307">
        <v>0</v>
      </c>
    </row>
    <row r="1628" spans="1:7" ht="15">
      <c r="A1628" s="144"/>
      <c r="B1628" s="330"/>
      <c r="C1628" s="330"/>
      <c r="D1628" s="330"/>
      <c r="E1628" s="330"/>
      <c r="F1628" s="330"/>
      <c r="G1628" s="330"/>
    </row>
    <row r="1629" spans="1:7" ht="16.5">
      <c r="A1629" s="144"/>
      <c r="B1629" s="330"/>
      <c r="C1629" s="330"/>
      <c r="D1629" s="330"/>
      <c r="E1629" s="330"/>
      <c r="F1629" s="329" t="s">
        <v>256</v>
      </c>
      <c r="G1629" s="162">
        <f>G1622+G1619+G1615</f>
        <v>1245.02</v>
      </c>
    </row>
    <row r="1630" spans="1:7" ht="24.75">
      <c r="A1630" s="144"/>
      <c r="B1630" s="330"/>
      <c r="C1630" s="330"/>
      <c r="D1630" s="330"/>
      <c r="E1630" s="330"/>
      <c r="F1630" s="329" t="s">
        <v>800</v>
      </c>
      <c r="G1630" s="162">
        <f>'3 - Encargos Soc Anexo C'!$C$55%*'6- Comp Preç Unit'!G1615</f>
        <v>7.1142080000000005</v>
      </c>
    </row>
    <row r="1631" spans="1:7" ht="15">
      <c r="A1631" s="144"/>
      <c r="B1631" s="622"/>
      <c r="C1631" s="622"/>
      <c r="D1631" s="163"/>
      <c r="E1631" s="163"/>
      <c r="F1631" s="329" t="s">
        <v>258</v>
      </c>
      <c r="G1631" s="418">
        <f>'4 - BDI - Anexo D'!$I$26*(G1629+G1630)</f>
        <v>359.3885833624336</v>
      </c>
    </row>
    <row r="1632" spans="1:7" ht="16.5">
      <c r="A1632" s="144"/>
      <c r="B1632" s="622"/>
      <c r="C1632" s="622"/>
      <c r="D1632" s="163"/>
      <c r="E1632" s="163"/>
      <c r="F1632" s="308" t="s">
        <v>802</v>
      </c>
      <c r="G1632" s="309">
        <f>SUM(G1629:G1631)</f>
        <v>1611.5227913624335</v>
      </c>
    </row>
    <row r="1633" spans="1:7" ht="16.5">
      <c r="A1633" s="171"/>
      <c r="B1633" s="171"/>
      <c r="C1633" s="171"/>
      <c r="D1633" s="171"/>
      <c r="E1633" s="171"/>
      <c r="F1633" s="308" t="s">
        <v>803</v>
      </c>
      <c r="G1633" s="309">
        <f>SUM(G1629:G1630)</f>
        <v>1252.134208</v>
      </c>
    </row>
    <row r="1634" spans="1:7" ht="15">
      <c r="A1634" s="171"/>
      <c r="B1634" s="171"/>
      <c r="C1634" s="171"/>
      <c r="D1634" s="171"/>
      <c r="E1634" s="171"/>
      <c r="F1634" s="419"/>
      <c r="G1634" s="420"/>
    </row>
    <row r="1635" spans="1:9" ht="15">
      <c r="A1635" s="425" t="str">
        <f>'Orçamento Básico - Anexo A'!A74</f>
        <v>B.18.a</v>
      </c>
      <c r="B1635" s="167"/>
      <c r="C1635" s="426" t="str">
        <f>'Orçamento Básico - Anexo A'!B74</f>
        <v>Serviços de Plaquetamento e Georeferenciamento</v>
      </c>
      <c r="D1635" s="167" t="s">
        <v>83</v>
      </c>
      <c r="E1635" s="167"/>
      <c r="F1635" s="167"/>
      <c r="G1635" s="296">
        <f>G1665</f>
        <v>18.000959654500004</v>
      </c>
      <c r="I1635" s="422"/>
    </row>
    <row r="1636" spans="1:7" ht="15">
      <c r="A1636" s="144"/>
      <c r="B1636" s="145" t="s">
        <v>241</v>
      </c>
      <c r="C1636" s="169" t="s">
        <v>283</v>
      </c>
      <c r="D1636" s="145"/>
      <c r="E1636" s="145"/>
      <c r="F1636" s="145"/>
      <c r="G1636" s="145"/>
    </row>
    <row r="1637" spans="1:7" ht="15">
      <c r="A1637" s="144"/>
      <c r="B1637" s="145" t="s">
        <v>242</v>
      </c>
      <c r="C1637" s="147" t="s">
        <v>79</v>
      </c>
      <c r="D1637" s="145"/>
      <c r="E1637" s="145"/>
      <c r="F1637" s="145"/>
      <c r="G1637" s="145"/>
    </row>
    <row r="1638" spans="1:7" ht="15">
      <c r="A1638" s="144"/>
      <c r="B1638" s="145" t="s">
        <v>93</v>
      </c>
      <c r="C1638" s="170" t="str">
        <f>A1635</f>
        <v>B.18.a</v>
      </c>
      <c r="D1638" s="145"/>
      <c r="E1638" s="145"/>
      <c r="F1638" s="145"/>
      <c r="G1638" s="145"/>
    </row>
    <row r="1639" spans="1:7" ht="15">
      <c r="A1639" s="144"/>
      <c r="B1639" s="145" t="s">
        <v>1350</v>
      </c>
      <c r="C1639" s="145" t="s">
        <v>1349</v>
      </c>
      <c r="D1639" s="145"/>
      <c r="E1639" s="145"/>
      <c r="F1639" s="145"/>
      <c r="G1639" s="145"/>
    </row>
    <row r="1640" spans="1:7" ht="15">
      <c r="A1640" s="144"/>
      <c r="B1640" s="145" t="s">
        <v>243</v>
      </c>
      <c r="C1640" s="149">
        <v>42443</v>
      </c>
      <c r="D1640" s="145"/>
      <c r="E1640" s="145"/>
      <c r="F1640" s="145"/>
      <c r="G1640" s="145"/>
    </row>
    <row r="1641" spans="1:7" ht="15">
      <c r="A1641" s="144"/>
      <c r="B1641" s="145" t="s">
        <v>245</v>
      </c>
      <c r="C1641" s="150" t="s">
        <v>263</v>
      </c>
      <c r="D1641" s="145"/>
      <c r="E1641" s="145"/>
      <c r="F1641" s="145"/>
      <c r="G1641" s="145"/>
    </row>
    <row r="1642" spans="1:7" ht="15">
      <c r="A1642" s="144"/>
      <c r="B1642" s="145"/>
      <c r="C1642" s="145"/>
      <c r="D1642" s="145"/>
      <c r="E1642" s="145"/>
      <c r="F1642" s="145"/>
      <c r="G1642" s="145"/>
    </row>
    <row r="1643" spans="1:7" ht="15">
      <c r="A1643" s="144"/>
      <c r="B1643" s="151" t="s">
        <v>246</v>
      </c>
      <c r="C1643" s="151" t="s">
        <v>69</v>
      </c>
      <c r="D1643" s="151" t="s">
        <v>91</v>
      </c>
      <c r="E1643" s="151" t="s">
        <v>247</v>
      </c>
      <c r="F1643" s="151" t="s">
        <v>248</v>
      </c>
      <c r="G1643" s="151" t="s">
        <v>249</v>
      </c>
    </row>
    <row r="1644" spans="1:7" ht="15">
      <c r="A1644" s="144"/>
      <c r="B1644" s="623" t="s">
        <v>789</v>
      </c>
      <c r="C1644" s="623"/>
      <c r="D1644" s="623"/>
      <c r="E1644" s="623"/>
      <c r="F1644" s="623"/>
      <c r="G1644" s="623"/>
    </row>
    <row r="1645" spans="1:7" ht="15">
      <c r="A1645" s="144"/>
      <c r="B1645" s="297" t="s">
        <v>585</v>
      </c>
      <c r="C1645" s="153" t="s">
        <v>790</v>
      </c>
      <c r="D1645" s="154" t="s">
        <v>251</v>
      </c>
      <c r="E1645" s="298">
        <v>0.1581</v>
      </c>
      <c r="F1645" s="155">
        <v>5.6</v>
      </c>
      <c r="G1645" s="156">
        <f>E1645*F1645</f>
        <v>0.8853599999999999</v>
      </c>
    </row>
    <row r="1646" spans="1:7" ht="15">
      <c r="A1646" s="144"/>
      <c r="B1646" s="297" t="s">
        <v>582</v>
      </c>
      <c r="C1646" s="153" t="s">
        <v>791</v>
      </c>
      <c r="D1646" s="154" t="s">
        <v>251</v>
      </c>
      <c r="E1646" s="298">
        <f>E1645</f>
        <v>0.1581</v>
      </c>
      <c r="F1646" s="155">
        <v>7.2</v>
      </c>
      <c r="G1646" s="156">
        <f>E1646*F1646</f>
        <v>1.13832</v>
      </c>
    </row>
    <row r="1647" spans="1:7" ht="15">
      <c r="A1647" s="144"/>
      <c r="B1647" s="619" t="s">
        <v>792</v>
      </c>
      <c r="C1647" s="619"/>
      <c r="D1647" s="619"/>
      <c r="E1647" s="619"/>
      <c r="F1647" s="619"/>
      <c r="G1647" s="162">
        <f>SUM(G1645:G1646)</f>
        <v>2.0236799999999997</v>
      </c>
    </row>
    <row r="1648" spans="1:7" ht="15">
      <c r="A1648" s="144"/>
      <c r="B1648" s="620" t="s">
        <v>90</v>
      </c>
      <c r="C1648" s="620"/>
      <c r="D1648" s="620"/>
      <c r="E1648" s="620"/>
      <c r="F1648" s="620"/>
      <c r="G1648" s="620"/>
    </row>
    <row r="1649" spans="1:10" ht="15">
      <c r="A1649" s="144"/>
      <c r="B1649" s="297" t="s">
        <v>637</v>
      </c>
      <c r="C1649" s="153" t="s">
        <v>638</v>
      </c>
      <c r="D1649" s="154" t="s">
        <v>808</v>
      </c>
      <c r="E1649" s="298">
        <v>1</v>
      </c>
      <c r="F1649" s="424">
        <v>6.33</v>
      </c>
      <c r="G1649" s="156">
        <f>E1649*F1649</f>
        <v>6.33</v>
      </c>
      <c r="I1649" s="423"/>
      <c r="J1649" s="424"/>
    </row>
    <row r="1650" spans="1:7" ht="15">
      <c r="A1650" s="144"/>
      <c r="B1650" s="300"/>
      <c r="C1650" s="301"/>
      <c r="D1650" s="154"/>
      <c r="E1650" s="298"/>
      <c r="F1650" s="302"/>
      <c r="G1650" s="156"/>
    </row>
    <row r="1651" spans="1:7" ht="15">
      <c r="A1651" s="144"/>
      <c r="B1651" s="619" t="s">
        <v>793</v>
      </c>
      <c r="C1651" s="619"/>
      <c r="D1651" s="619"/>
      <c r="E1651" s="619"/>
      <c r="F1651" s="619"/>
      <c r="G1651" s="162">
        <f>SUM(G1649:G1650)</f>
        <v>6.33</v>
      </c>
    </row>
    <row r="1652" spans="1:7" ht="15">
      <c r="A1652" s="144"/>
      <c r="B1652" s="620" t="s">
        <v>794</v>
      </c>
      <c r="C1652" s="620"/>
      <c r="D1652" s="620"/>
      <c r="E1652" s="620"/>
      <c r="F1652" s="620"/>
      <c r="G1652" s="620"/>
    </row>
    <row r="1653" spans="1:7" ht="31.5" customHeight="1">
      <c r="A1653" s="144"/>
      <c r="B1653" s="300" t="s">
        <v>1189</v>
      </c>
      <c r="C1653" s="153" t="s">
        <v>642</v>
      </c>
      <c r="D1653" s="154" t="s">
        <v>251</v>
      </c>
      <c r="E1653" s="298">
        <f>E1645</f>
        <v>0.1581</v>
      </c>
      <c r="F1653" s="191">
        <v>46.0428316666667</v>
      </c>
      <c r="G1653" s="156">
        <f>E1653*F1653</f>
        <v>7.279371686500005</v>
      </c>
    </row>
    <row r="1654" spans="1:7" ht="15">
      <c r="A1654" s="144"/>
      <c r="B1654" s="619" t="s">
        <v>797</v>
      </c>
      <c r="C1654" s="619"/>
      <c r="D1654" s="619"/>
      <c r="E1654" s="619"/>
      <c r="F1654" s="619"/>
      <c r="G1654" s="162">
        <f>G1653</f>
        <v>7.279371686500005</v>
      </c>
    </row>
    <row r="1655" spans="1:7" ht="15">
      <c r="A1655" s="144"/>
      <c r="B1655" s="620" t="s">
        <v>798</v>
      </c>
      <c r="C1655" s="620"/>
      <c r="D1655" s="620"/>
      <c r="E1655" s="620"/>
      <c r="F1655" s="620"/>
      <c r="G1655" s="620"/>
    </row>
    <row r="1656" spans="1:7" ht="15">
      <c r="A1656" s="144"/>
      <c r="B1656" s="300"/>
      <c r="C1656" s="153"/>
      <c r="D1656" s="154"/>
      <c r="E1656" s="298"/>
      <c r="F1656" s="298"/>
      <c r="G1656" s="156"/>
    </row>
    <row r="1657" spans="1:7" ht="15">
      <c r="A1657" s="144"/>
      <c r="B1657" s="300"/>
      <c r="C1657" s="301"/>
      <c r="D1657" s="154"/>
      <c r="E1657" s="298"/>
      <c r="F1657" s="302"/>
      <c r="G1657" s="156"/>
    </row>
    <row r="1658" spans="1:7" ht="15">
      <c r="A1658" s="144"/>
      <c r="B1658" s="303"/>
      <c r="C1658" s="304"/>
      <c r="D1658" s="305"/>
      <c r="E1658" s="306"/>
      <c r="F1658" s="305"/>
      <c r="G1658" s="306"/>
    </row>
    <row r="1659" spans="1:7" ht="15">
      <c r="A1659" s="144"/>
      <c r="B1659" s="621" t="s">
        <v>799</v>
      </c>
      <c r="C1659" s="621"/>
      <c r="D1659" s="621"/>
      <c r="E1659" s="621"/>
      <c r="F1659" s="621"/>
      <c r="G1659" s="307">
        <v>0</v>
      </c>
    </row>
    <row r="1660" spans="1:7" ht="15">
      <c r="A1660" s="144"/>
      <c r="B1660" s="330"/>
      <c r="C1660" s="330"/>
      <c r="D1660" s="330"/>
      <c r="E1660" s="330"/>
      <c r="F1660" s="330"/>
      <c r="G1660" s="330"/>
    </row>
    <row r="1661" spans="1:7" ht="16.5">
      <c r="A1661" s="144"/>
      <c r="B1661" s="330"/>
      <c r="C1661" s="330"/>
      <c r="D1661" s="330"/>
      <c r="E1661" s="330"/>
      <c r="F1661" s="329" t="s">
        <v>256</v>
      </c>
      <c r="G1661" s="162">
        <f>G1654+G1651+G1647</f>
        <v>15.633051686500004</v>
      </c>
    </row>
    <row r="1662" spans="1:7" ht="24.75">
      <c r="A1662" s="144"/>
      <c r="B1662" s="330"/>
      <c r="C1662" s="330"/>
      <c r="D1662" s="330"/>
      <c r="E1662" s="330"/>
      <c r="F1662" s="329" t="s">
        <v>800</v>
      </c>
      <c r="G1662" s="162">
        <f>'3 - Encargos Soc Anexo C'!$C$55%*'6- Comp Preç Unit'!G1647</f>
        <v>2.367907968</v>
      </c>
    </row>
    <row r="1663" spans="1:7" ht="34.5" customHeight="1">
      <c r="A1663" s="144"/>
      <c r="B1663" s="622" t="s">
        <v>801</v>
      </c>
      <c r="C1663" s="622"/>
      <c r="D1663" s="163"/>
      <c r="E1663" s="163"/>
      <c r="F1663" s="329" t="s">
        <v>258</v>
      </c>
      <c r="G1663" s="418">
        <f>'4 - BDI - Anexo D'!$I$26*(G1661+G1662)</f>
        <v>5.16665014665511</v>
      </c>
    </row>
    <row r="1664" spans="1:7" ht="24.75" customHeight="1">
      <c r="A1664" s="144"/>
      <c r="B1664" s="622"/>
      <c r="C1664" s="622"/>
      <c r="D1664" s="163"/>
      <c r="E1664" s="163"/>
      <c r="F1664" s="308" t="s">
        <v>802</v>
      </c>
      <c r="G1664" s="309">
        <f>SUM(G1661:G1663)</f>
        <v>23.167609801155116</v>
      </c>
    </row>
    <row r="1665" spans="1:7" ht="16.5">
      <c r="A1665" s="171"/>
      <c r="B1665" s="171"/>
      <c r="C1665" s="171"/>
      <c r="D1665" s="171"/>
      <c r="E1665" s="171"/>
      <c r="F1665" s="308" t="s">
        <v>803</v>
      </c>
      <c r="G1665" s="309">
        <f>SUM(G1661:G1662)</f>
        <v>18.000959654500004</v>
      </c>
    </row>
    <row r="1666" spans="1:7" ht="15">
      <c r="A1666" s="171"/>
      <c r="B1666" s="171"/>
      <c r="C1666" s="171"/>
      <c r="D1666" s="171"/>
      <c r="E1666" s="171"/>
      <c r="F1666" s="310"/>
      <c r="G1666" s="311"/>
    </row>
    <row r="1667" spans="1:9" ht="15">
      <c r="A1667" s="172" t="str">
        <f>'Orçamento Básico - Anexo A'!A76</f>
        <v>B.19.a</v>
      </c>
      <c r="B1667" s="167"/>
      <c r="C1667" s="426" t="str">
        <f>'Orçamento Básico - Anexo A'!B75</f>
        <v xml:space="preserve">Instalação ou substituição de suporte de Iluminação em topo de poste </v>
      </c>
      <c r="D1667" s="167" t="s">
        <v>83</v>
      </c>
      <c r="E1667" s="167"/>
      <c r="F1667" s="167"/>
      <c r="G1667" s="173">
        <f>G1698</f>
        <v>118.510135</v>
      </c>
      <c r="I1667" s="422"/>
    </row>
    <row r="1668" spans="1:7" ht="15">
      <c r="A1668" s="144"/>
      <c r="B1668" s="145" t="s">
        <v>241</v>
      </c>
      <c r="C1668" s="169" t="str">
        <f>'Orçamento Básico - Anexo A'!B76</f>
        <v>Suporte para 01 pétala/projetor</v>
      </c>
      <c r="D1668" s="145"/>
      <c r="E1668" s="145"/>
      <c r="F1668" s="145"/>
      <c r="G1668" s="145"/>
    </row>
    <row r="1669" spans="1:7" ht="15">
      <c r="A1669" s="144"/>
      <c r="B1669" s="145" t="s">
        <v>242</v>
      </c>
      <c r="C1669" s="147" t="s">
        <v>83</v>
      </c>
      <c r="D1669" s="145"/>
      <c r="E1669" s="145"/>
      <c r="F1669" s="145"/>
      <c r="G1669" s="145"/>
    </row>
    <row r="1670" spans="1:7" ht="15">
      <c r="A1670" s="144"/>
      <c r="B1670" s="145" t="s">
        <v>93</v>
      </c>
      <c r="C1670" s="170" t="str">
        <f>A1667</f>
        <v>B.19.a</v>
      </c>
      <c r="D1670" s="145"/>
      <c r="E1670" s="145"/>
      <c r="F1670" s="145"/>
      <c r="G1670" s="145"/>
    </row>
    <row r="1671" spans="1:7" ht="15">
      <c r="A1671" s="144"/>
      <c r="B1671" s="145" t="s">
        <v>1350</v>
      </c>
      <c r="C1671" s="145" t="s">
        <v>1349</v>
      </c>
      <c r="D1671" s="145"/>
      <c r="E1671" s="145"/>
      <c r="F1671" s="145"/>
      <c r="G1671" s="145"/>
    </row>
    <row r="1672" spans="1:7" ht="15">
      <c r="A1672" s="144"/>
      <c r="B1672" s="145" t="s">
        <v>243</v>
      </c>
      <c r="C1672" s="149" t="s">
        <v>822</v>
      </c>
      <c r="D1672" s="145"/>
      <c r="E1672" s="145"/>
      <c r="F1672" s="145"/>
      <c r="G1672" s="145"/>
    </row>
    <row r="1673" spans="1:7" ht="15">
      <c r="A1673" s="144"/>
      <c r="B1673" s="145" t="s">
        <v>245</v>
      </c>
      <c r="C1673" s="150" t="s">
        <v>1332</v>
      </c>
      <c r="D1673" s="145"/>
      <c r="E1673" s="145"/>
      <c r="F1673" s="145"/>
      <c r="G1673" s="145"/>
    </row>
    <row r="1674" spans="1:7" ht="15">
      <c r="A1674" s="144"/>
      <c r="B1674" s="145"/>
      <c r="C1674" s="145"/>
      <c r="D1674" s="145"/>
      <c r="E1674" s="145"/>
      <c r="F1674" s="145"/>
      <c r="G1674" s="145"/>
    </row>
    <row r="1675" spans="1:7" ht="15">
      <c r="A1675" s="144"/>
      <c r="B1675" s="151" t="s">
        <v>246</v>
      </c>
      <c r="C1675" s="151" t="s">
        <v>69</v>
      </c>
      <c r="D1675" s="151" t="s">
        <v>91</v>
      </c>
      <c r="E1675" s="151" t="s">
        <v>247</v>
      </c>
      <c r="F1675" s="151" t="s">
        <v>248</v>
      </c>
      <c r="G1675" s="151" t="s">
        <v>249</v>
      </c>
    </row>
    <row r="1676" spans="1:7" ht="15" customHeight="1">
      <c r="A1676" s="144"/>
      <c r="B1676" s="623" t="s">
        <v>789</v>
      </c>
      <c r="C1676" s="623"/>
      <c r="D1676" s="623"/>
      <c r="E1676" s="623"/>
      <c r="F1676" s="623"/>
      <c r="G1676" s="623"/>
    </row>
    <row r="1677" spans="1:7" ht="15">
      <c r="A1677" s="144"/>
      <c r="B1677" s="297" t="s">
        <v>585</v>
      </c>
      <c r="C1677" s="153" t="s">
        <v>790</v>
      </c>
      <c r="D1677" s="154" t="s">
        <v>251</v>
      </c>
      <c r="E1677" s="298">
        <v>0.47</v>
      </c>
      <c r="F1677" s="155">
        <v>5.6</v>
      </c>
      <c r="G1677" s="156">
        <v>2.63</v>
      </c>
    </row>
    <row r="1678" spans="1:7" ht="15">
      <c r="A1678" s="144"/>
      <c r="B1678" s="297" t="s">
        <v>582</v>
      </c>
      <c r="C1678" s="153" t="s">
        <v>791</v>
      </c>
      <c r="D1678" s="154" t="s">
        <v>251</v>
      </c>
      <c r="E1678" s="298">
        <v>0.47</v>
      </c>
      <c r="F1678" s="155">
        <v>7.2</v>
      </c>
      <c r="G1678" s="156">
        <v>3.38</v>
      </c>
    </row>
    <row r="1679" spans="1:7" ht="15" customHeight="1">
      <c r="A1679" s="144"/>
      <c r="B1679" s="619" t="s">
        <v>805</v>
      </c>
      <c r="C1679" s="619"/>
      <c r="D1679" s="619"/>
      <c r="E1679" s="619"/>
      <c r="F1679" s="619"/>
      <c r="G1679" s="156">
        <v>0.338</v>
      </c>
    </row>
    <row r="1680" spans="1:7" ht="15" customHeight="1">
      <c r="A1680" s="144"/>
      <c r="B1680" s="619" t="s">
        <v>792</v>
      </c>
      <c r="C1680" s="619"/>
      <c r="D1680" s="619"/>
      <c r="E1680" s="619"/>
      <c r="F1680" s="619"/>
      <c r="G1680" s="162">
        <v>6.35</v>
      </c>
    </row>
    <row r="1681" spans="1:7" ht="15">
      <c r="A1681" s="144"/>
      <c r="B1681" s="620" t="s">
        <v>90</v>
      </c>
      <c r="C1681" s="620"/>
      <c r="D1681" s="620"/>
      <c r="E1681" s="620"/>
      <c r="F1681" s="620"/>
      <c r="G1681" s="620"/>
    </row>
    <row r="1682" spans="1:7" ht="15">
      <c r="A1682" s="144"/>
      <c r="B1682" s="299" t="s">
        <v>871</v>
      </c>
      <c r="C1682" s="153" t="s">
        <v>872</v>
      </c>
      <c r="D1682" s="154" t="s">
        <v>808</v>
      </c>
      <c r="E1682" s="298">
        <v>1</v>
      </c>
      <c r="F1682" s="155">
        <v>57.7</v>
      </c>
      <c r="G1682" s="156">
        <f>E1682*F1682</f>
        <v>57.7</v>
      </c>
    </row>
    <row r="1683" spans="1:7" ht="15">
      <c r="A1683" s="144"/>
      <c r="B1683" s="299"/>
      <c r="C1683" s="153"/>
      <c r="D1683" s="154"/>
      <c r="E1683" s="298"/>
      <c r="F1683" s="155"/>
      <c r="G1683" s="156"/>
    </row>
    <row r="1684" spans="1:7" ht="15" customHeight="1">
      <c r="A1684" s="144"/>
      <c r="B1684" s="619" t="s">
        <v>793</v>
      </c>
      <c r="C1684" s="619"/>
      <c r="D1684" s="619"/>
      <c r="E1684" s="619"/>
      <c r="F1684" s="619"/>
      <c r="G1684" s="162">
        <f>SUM(G1682:G1683)</f>
        <v>57.7</v>
      </c>
    </row>
    <row r="1685" spans="1:7" ht="15" customHeight="1">
      <c r="A1685" s="144"/>
      <c r="B1685" s="620" t="s">
        <v>794</v>
      </c>
      <c r="C1685" s="620"/>
      <c r="D1685" s="620"/>
      <c r="E1685" s="620"/>
      <c r="F1685" s="620"/>
      <c r="G1685" s="620"/>
    </row>
    <row r="1686" spans="1:7" ht="24.75">
      <c r="A1686" s="144"/>
      <c r="B1686" s="300" t="s">
        <v>1175</v>
      </c>
      <c r="C1686" s="153" t="s">
        <v>239</v>
      </c>
      <c r="D1686" s="154" t="s">
        <v>240</v>
      </c>
      <c r="E1686" s="298">
        <v>0.47</v>
      </c>
      <c r="F1686" s="155">
        <v>100.06</v>
      </c>
      <c r="G1686" s="156">
        <v>47.03</v>
      </c>
    </row>
    <row r="1687" spans="1:7" ht="15" customHeight="1">
      <c r="A1687" s="144"/>
      <c r="B1687" s="619" t="s">
        <v>797</v>
      </c>
      <c r="C1687" s="619"/>
      <c r="D1687" s="619"/>
      <c r="E1687" s="619"/>
      <c r="F1687" s="619"/>
      <c r="G1687" s="162">
        <v>47.03</v>
      </c>
    </row>
    <row r="1688" spans="1:7" ht="15">
      <c r="A1688" s="144"/>
      <c r="B1688" s="620" t="s">
        <v>798</v>
      </c>
      <c r="C1688" s="620"/>
      <c r="D1688" s="620"/>
      <c r="E1688" s="620"/>
      <c r="F1688" s="620"/>
      <c r="G1688" s="620"/>
    </row>
    <row r="1689" spans="1:7" ht="15">
      <c r="A1689" s="144"/>
      <c r="B1689" s="300"/>
      <c r="C1689" s="153"/>
      <c r="D1689" s="154"/>
      <c r="E1689" s="298"/>
      <c r="F1689" s="298"/>
      <c r="G1689" s="156"/>
    </row>
    <row r="1690" spans="1:7" ht="15">
      <c r="A1690" s="144"/>
      <c r="B1690" s="300"/>
      <c r="C1690" s="301"/>
      <c r="D1690" s="154"/>
      <c r="E1690" s="298"/>
      <c r="F1690" s="302"/>
      <c r="G1690" s="156"/>
    </row>
    <row r="1691" spans="1:7" ht="15">
      <c r="A1691" s="144"/>
      <c r="B1691" s="303"/>
      <c r="C1691" s="304"/>
      <c r="D1691" s="305"/>
      <c r="E1691" s="306"/>
      <c r="F1691" s="305"/>
      <c r="G1691" s="306"/>
    </row>
    <row r="1692" spans="1:7" ht="15" customHeight="1">
      <c r="A1692" s="144"/>
      <c r="B1692" s="621" t="s">
        <v>799</v>
      </c>
      <c r="C1692" s="621"/>
      <c r="D1692" s="621"/>
      <c r="E1692" s="621"/>
      <c r="F1692" s="621"/>
      <c r="G1692" s="307">
        <v>0</v>
      </c>
    </row>
    <row r="1693" spans="1:7" ht="15">
      <c r="A1693" s="144"/>
      <c r="B1693" s="330"/>
      <c r="C1693" s="330"/>
      <c r="D1693" s="330"/>
      <c r="E1693" s="330"/>
      <c r="F1693" s="330"/>
      <c r="G1693" s="330"/>
    </row>
    <row r="1694" spans="1:7" ht="16.5">
      <c r="A1694" s="144"/>
      <c r="B1694" s="330"/>
      <c r="C1694" s="330"/>
      <c r="D1694" s="330"/>
      <c r="E1694" s="330"/>
      <c r="F1694" s="329" t="s">
        <v>256</v>
      </c>
      <c r="G1694" s="162">
        <f>G1687+G1684+G1680</f>
        <v>111.08</v>
      </c>
    </row>
    <row r="1695" spans="1:7" ht="24.75">
      <c r="A1695" s="144"/>
      <c r="B1695" s="330"/>
      <c r="C1695" s="330"/>
      <c r="D1695" s="330"/>
      <c r="E1695" s="330"/>
      <c r="F1695" s="329" t="s">
        <v>800</v>
      </c>
      <c r="G1695" s="162">
        <f>'3 - Encargos Soc Anexo C'!$C$55%*'6- Comp Preç Unit'!G1680</f>
        <v>7.430135000000001</v>
      </c>
    </row>
    <row r="1696" spans="1:7" ht="15">
      <c r="A1696" s="144"/>
      <c r="B1696" s="622"/>
      <c r="C1696" s="622"/>
      <c r="D1696" s="163"/>
      <c r="E1696" s="163"/>
      <c r="F1696" s="329" t="s">
        <v>258</v>
      </c>
      <c r="G1696" s="418">
        <f>'4 - BDI - Anexo D'!$I$26*(G1694+G1695)</f>
        <v>34.01487576940376</v>
      </c>
    </row>
    <row r="1697" spans="1:7" ht="16.5">
      <c r="A1697" s="144"/>
      <c r="B1697" s="622"/>
      <c r="C1697" s="622"/>
      <c r="D1697" s="163"/>
      <c r="E1697" s="163"/>
      <c r="F1697" s="308" t="s">
        <v>802</v>
      </c>
      <c r="G1697" s="309">
        <f>SUM(G1694:G1696)</f>
        <v>152.52501076940376</v>
      </c>
    </row>
    <row r="1698" spans="1:7" ht="16.5">
      <c r="A1698" s="171"/>
      <c r="B1698" s="171"/>
      <c r="C1698" s="171"/>
      <c r="D1698" s="171"/>
      <c r="E1698" s="171"/>
      <c r="F1698" s="308" t="s">
        <v>803</v>
      </c>
      <c r="G1698" s="309">
        <f>SUM(G1694:G1695)</f>
        <v>118.510135</v>
      </c>
    </row>
    <row r="1699" spans="1:7" ht="15">
      <c r="A1699" s="171"/>
      <c r="B1699" s="171"/>
      <c r="C1699" s="171"/>
      <c r="D1699" s="171"/>
      <c r="E1699" s="171"/>
      <c r="F1699" s="310"/>
      <c r="G1699" s="311"/>
    </row>
    <row r="1700" spans="1:9" ht="15">
      <c r="A1700" s="172" t="str">
        <f>'Orçamento Básico - Anexo A'!A77</f>
        <v>B.19.b</v>
      </c>
      <c r="B1700" s="167"/>
      <c r="C1700" s="426" t="str">
        <f>'Orçamento Básico - Anexo A'!B75</f>
        <v xml:space="preserve">Instalação ou substituição de suporte de Iluminação em topo de poste </v>
      </c>
      <c r="D1700" s="167" t="s">
        <v>83</v>
      </c>
      <c r="E1700" s="167"/>
      <c r="F1700" s="167"/>
      <c r="G1700" s="173">
        <f>G1731</f>
        <v>132.8039948</v>
      </c>
      <c r="I1700" s="422"/>
    </row>
    <row r="1701" spans="1:7" ht="15">
      <c r="A1701" s="144"/>
      <c r="B1701" s="145" t="s">
        <v>241</v>
      </c>
      <c r="C1701" s="169" t="s">
        <v>330</v>
      </c>
      <c r="D1701" s="145"/>
      <c r="E1701" s="145"/>
      <c r="F1701" s="145"/>
      <c r="G1701" s="145"/>
    </row>
    <row r="1702" spans="1:7" ht="15">
      <c r="A1702" s="144"/>
      <c r="B1702" s="145" t="s">
        <v>242</v>
      </c>
      <c r="C1702" s="147" t="s">
        <v>83</v>
      </c>
      <c r="D1702" s="145"/>
      <c r="E1702" s="145"/>
      <c r="F1702" s="145"/>
      <c r="G1702" s="145"/>
    </row>
    <row r="1703" spans="1:7" ht="15">
      <c r="A1703" s="144"/>
      <c r="B1703" s="145" t="s">
        <v>93</v>
      </c>
      <c r="C1703" s="170" t="str">
        <f>A1700</f>
        <v>B.19.b</v>
      </c>
      <c r="D1703" s="145"/>
      <c r="E1703" s="145"/>
      <c r="F1703" s="145"/>
      <c r="G1703" s="145"/>
    </row>
    <row r="1704" spans="1:7" ht="15">
      <c r="A1704" s="144"/>
      <c r="B1704" s="145" t="s">
        <v>1350</v>
      </c>
      <c r="C1704" s="145" t="s">
        <v>1349</v>
      </c>
      <c r="D1704" s="145"/>
      <c r="E1704" s="145"/>
      <c r="F1704" s="145"/>
      <c r="G1704" s="145"/>
    </row>
    <row r="1705" spans="1:7" ht="15">
      <c r="A1705" s="144"/>
      <c r="B1705" s="145" t="s">
        <v>243</v>
      </c>
      <c r="C1705" s="149" t="s">
        <v>822</v>
      </c>
      <c r="D1705" s="145"/>
      <c r="E1705" s="145"/>
      <c r="F1705" s="145"/>
      <c r="G1705" s="145"/>
    </row>
    <row r="1706" spans="1:7" ht="15">
      <c r="A1706" s="144"/>
      <c r="B1706" s="145" t="s">
        <v>245</v>
      </c>
      <c r="C1706" s="150" t="s">
        <v>1332</v>
      </c>
      <c r="D1706" s="145"/>
      <c r="E1706" s="145"/>
      <c r="F1706" s="145"/>
      <c r="G1706" s="145"/>
    </row>
    <row r="1707" spans="1:7" ht="15">
      <c r="A1707" s="144"/>
      <c r="B1707" s="145"/>
      <c r="C1707" s="145"/>
      <c r="D1707" s="145"/>
      <c r="E1707" s="145"/>
      <c r="F1707" s="145"/>
      <c r="G1707" s="145"/>
    </row>
    <row r="1708" spans="1:7" ht="15">
      <c r="A1708" s="144"/>
      <c r="B1708" s="151" t="s">
        <v>246</v>
      </c>
      <c r="C1708" s="151" t="s">
        <v>69</v>
      </c>
      <c r="D1708" s="151" t="s">
        <v>91</v>
      </c>
      <c r="E1708" s="151" t="s">
        <v>247</v>
      </c>
      <c r="F1708" s="151" t="s">
        <v>248</v>
      </c>
      <c r="G1708" s="151" t="s">
        <v>249</v>
      </c>
    </row>
    <row r="1709" spans="1:7" ht="15">
      <c r="A1709" s="144"/>
      <c r="B1709" s="630" t="s">
        <v>789</v>
      </c>
      <c r="C1709" s="631"/>
      <c r="D1709" s="631"/>
      <c r="E1709" s="631"/>
      <c r="F1709" s="631"/>
      <c r="G1709" s="632"/>
    </row>
    <row r="1710" spans="1:7" ht="15">
      <c r="A1710" s="144"/>
      <c r="B1710" s="297" t="s">
        <v>585</v>
      </c>
      <c r="C1710" s="153" t="s">
        <v>790</v>
      </c>
      <c r="D1710" s="154" t="s">
        <v>251</v>
      </c>
      <c r="E1710" s="298">
        <v>0.47</v>
      </c>
      <c r="F1710" s="155">
        <v>5.6</v>
      </c>
      <c r="G1710" s="156">
        <v>2.63</v>
      </c>
    </row>
    <row r="1711" spans="1:7" ht="15">
      <c r="A1711" s="144"/>
      <c r="B1711" s="297" t="s">
        <v>582</v>
      </c>
      <c r="C1711" s="153" t="s">
        <v>791</v>
      </c>
      <c r="D1711" s="154" t="s">
        <v>251</v>
      </c>
      <c r="E1711" s="298">
        <v>0.47</v>
      </c>
      <c r="F1711" s="155">
        <v>7.2</v>
      </c>
      <c r="G1711" s="156">
        <v>3.38</v>
      </c>
    </row>
    <row r="1712" spans="1:7" ht="15" customHeight="1">
      <c r="A1712" s="144"/>
      <c r="B1712" s="624" t="s">
        <v>805</v>
      </c>
      <c r="C1712" s="625"/>
      <c r="D1712" s="625"/>
      <c r="E1712" s="625"/>
      <c r="F1712" s="626"/>
      <c r="G1712" s="156">
        <f>0.1*G1711</f>
        <v>0.338</v>
      </c>
    </row>
    <row r="1713" spans="1:7" ht="15" customHeight="1">
      <c r="A1713" s="144"/>
      <c r="B1713" s="624" t="s">
        <v>792</v>
      </c>
      <c r="C1713" s="625"/>
      <c r="D1713" s="625"/>
      <c r="E1713" s="625"/>
      <c r="F1713" s="626"/>
      <c r="G1713" s="162">
        <f>SUM(G1710:G1712)</f>
        <v>6.348</v>
      </c>
    </row>
    <row r="1714" spans="1:7" ht="15">
      <c r="A1714" s="144"/>
      <c r="B1714" s="627" t="s">
        <v>90</v>
      </c>
      <c r="C1714" s="628"/>
      <c r="D1714" s="628"/>
      <c r="E1714" s="628"/>
      <c r="F1714" s="628"/>
      <c r="G1714" s="629"/>
    </row>
    <row r="1715" spans="1:7" ht="15">
      <c r="A1715" s="144"/>
      <c r="B1715" s="299" t="s">
        <v>873</v>
      </c>
      <c r="C1715" s="153" t="s">
        <v>874</v>
      </c>
      <c r="D1715" s="154" t="s">
        <v>808</v>
      </c>
      <c r="E1715" s="298">
        <v>1</v>
      </c>
      <c r="F1715" s="155">
        <v>72</v>
      </c>
      <c r="G1715" s="156">
        <v>72</v>
      </c>
    </row>
    <row r="1716" spans="1:7" ht="15">
      <c r="A1716" s="144"/>
      <c r="B1716" s="299"/>
      <c r="C1716" s="153"/>
      <c r="D1716" s="154"/>
      <c r="E1716" s="298"/>
      <c r="F1716" s="155"/>
      <c r="G1716" s="156"/>
    </row>
    <row r="1717" spans="1:7" ht="15" customHeight="1">
      <c r="A1717" s="144"/>
      <c r="B1717" s="624" t="s">
        <v>793</v>
      </c>
      <c r="C1717" s="625"/>
      <c r="D1717" s="625"/>
      <c r="E1717" s="625"/>
      <c r="F1717" s="626"/>
      <c r="G1717" s="162">
        <f>SUM(G1715:G1716)</f>
        <v>72</v>
      </c>
    </row>
    <row r="1718" spans="1:7" ht="15" customHeight="1">
      <c r="A1718" s="144"/>
      <c r="B1718" s="627" t="s">
        <v>794</v>
      </c>
      <c r="C1718" s="628"/>
      <c r="D1718" s="628"/>
      <c r="E1718" s="628"/>
      <c r="F1718" s="628"/>
      <c r="G1718" s="629"/>
    </row>
    <row r="1719" spans="1:7" ht="24.75">
      <c r="A1719" s="144"/>
      <c r="B1719" s="300" t="s">
        <v>1175</v>
      </c>
      <c r="C1719" s="153" t="s">
        <v>239</v>
      </c>
      <c r="D1719" s="154" t="s">
        <v>240</v>
      </c>
      <c r="E1719" s="298">
        <v>0.47</v>
      </c>
      <c r="F1719" s="155">
        <v>100.06</v>
      </c>
      <c r="G1719" s="156">
        <f>E1719*F1719</f>
        <v>47.0282</v>
      </c>
    </row>
    <row r="1720" spans="1:7" ht="15" customHeight="1">
      <c r="A1720" s="144"/>
      <c r="B1720" s="624" t="s">
        <v>797</v>
      </c>
      <c r="C1720" s="625"/>
      <c r="D1720" s="625"/>
      <c r="E1720" s="625"/>
      <c r="F1720" s="626"/>
      <c r="G1720" s="162">
        <f>SUM(G1719)</f>
        <v>47.0282</v>
      </c>
    </row>
    <row r="1721" spans="1:7" ht="15">
      <c r="A1721" s="144"/>
      <c r="B1721" s="627" t="s">
        <v>798</v>
      </c>
      <c r="C1721" s="628"/>
      <c r="D1721" s="628"/>
      <c r="E1721" s="628"/>
      <c r="F1721" s="628"/>
      <c r="G1721" s="629"/>
    </row>
    <row r="1722" spans="1:7" ht="15">
      <c r="A1722" s="144"/>
      <c r="B1722" s="300"/>
      <c r="C1722" s="153"/>
      <c r="D1722" s="154"/>
      <c r="E1722" s="298"/>
      <c r="F1722" s="298"/>
      <c r="G1722" s="156"/>
    </row>
    <row r="1723" spans="1:7" ht="15">
      <c r="A1723" s="144"/>
      <c r="B1723" s="300"/>
      <c r="C1723" s="301"/>
      <c r="D1723" s="154"/>
      <c r="E1723" s="298"/>
      <c r="F1723" s="302"/>
      <c r="G1723" s="156"/>
    </row>
    <row r="1724" spans="1:7" ht="15">
      <c r="A1724" s="144"/>
      <c r="B1724" s="303"/>
      <c r="C1724" s="304"/>
      <c r="D1724" s="305"/>
      <c r="E1724" s="306"/>
      <c r="F1724" s="305"/>
      <c r="G1724" s="306"/>
    </row>
    <row r="1725" spans="1:7" ht="15" customHeight="1">
      <c r="A1725" s="144"/>
      <c r="B1725" s="621" t="s">
        <v>799</v>
      </c>
      <c r="C1725" s="621"/>
      <c r="D1725" s="621"/>
      <c r="E1725" s="621"/>
      <c r="F1725" s="621"/>
      <c r="G1725" s="307">
        <v>0</v>
      </c>
    </row>
    <row r="1726" spans="1:7" ht="15">
      <c r="A1726" s="144"/>
      <c r="B1726" s="330"/>
      <c r="C1726" s="330"/>
      <c r="D1726" s="330"/>
      <c r="E1726" s="330"/>
      <c r="F1726" s="330"/>
      <c r="G1726" s="330"/>
    </row>
    <row r="1727" spans="1:7" ht="16.5">
      <c r="A1727" s="144"/>
      <c r="B1727" s="330"/>
      <c r="C1727" s="330"/>
      <c r="D1727" s="330"/>
      <c r="E1727" s="330"/>
      <c r="F1727" s="329" t="s">
        <v>256</v>
      </c>
      <c r="G1727" s="162">
        <f>G1720+G1717+G1713</f>
        <v>125.3762</v>
      </c>
    </row>
    <row r="1728" spans="1:7" ht="24.75">
      <c r="A1728" s="144"/>
      <c r="B1728" s="330"/>
      <c r="C1728" s="330"/>
      <c r="D1728" s="330"/>
      <c r="E1728" s="330"/>
      <c r="F1728" s="329" t="s">
        <v>800</v>
      </c>
      <c r="G1728" s="162">
        <f>'3 - Encargos Soc Anexo C'!$C$55%*'6- Comp Preç Unit'!G1713</f>
        <v>7.427794800000001</v>
      </c>
    </row>
    <row r="1729" spans="1:7" ht="15">
      <c r="A1729" s="144"/>
      <c r="B1729" s="622"/>
      <c r="C1729" s="622"/>
      <c r="D1729" s="163"/>
      <c r="E1729" s="163"/>
      <c r="F1729" s="329" t="s">
        <v>258</v>
      </c>
      <c r="G1729" s="418">
        <f>'4 - BDI - Anexo D'!$I$26*(G1727+G1728)</f>
        <v>38.11751108715337</v>
      </c>
    </row>
    <row r="1730" spans="1:7" ht="16.5">
      <c r="A1730" s="144"/>
      <c r="B1730" s="622"/>
      <c r="C1730" s="622"/>
      <c r="D1730" s="163"/>
      <c r="E1730" s="163"/>
      <c r="F1730" s="308" t="s">
        <v>802</v>
      </c>
      <c r="G1730" s="309">
        <f>SUM(G1727:G1729)</f>
        <v>170.92150588715336</v>
      </c>
    </row>
    <row r="1731" spans="1:7" ht="16.5">
      <c r="A1731" s="171"/>
      <c r="B1731" s="171"/>
      <c r="C1731" s="171"/>
      <c r="D1731" s="171"/>
      <c r="E1731" s="171"/>
      <c r="F1731" s="308" t="s">
        <v>803</v>
      </c>
      <c r="G1731" s="309">
        <f>SUM(G1727:G1728)</f>
        <v>132.8039948</v>
      </c>
    </row>
    <row r="1732" spans="1:7" ht="15">
      <c r="A1732" s="171"/>
      <c r="B1732" s="171"/>
      <c r="C1732" s="171"/>
      <c r="D1732" s="171"/>
      <c r="E1732" s="171"/>
      <c r="F1732" s="171"/>
      <c r="G1732" s="171"/>
    </row>
    <row r="1733" spans="1:9" ht="15">
      <c r="A1733" s="172" t="str">
        <f>'Orçamento Básico - Anexo A'!A78</f>
        <v>B.19.c</v>
      </c>
      <c r="B1733" s="167"/>
      <c r="C1733" s="426" t="str">
        <f>'Orçamento Básico - Anexo A'!B75</f>
        <v xml:space="preserve">Instalação ou substituição de suporte de Iluminação em topo de poste </v>
      </c>
      <c r="D1733" s="167" t="s">
        <v>83</v>
      </c>
      <c r="E1733" s="167"/>
      <c r="F1733" s="167"/>
      <c r="G1733" s="173">
        <f>G1764</f>
        <v>152.92420800000002</v>
      </c>
      <c r="I1733" s="422"/>
    </row>
    <row r="1734" spans="1:7" ht="15">
      <c r="A1734" s="144"/>
      <c r="B1734" s="145" t="s">
        <v>241</v>
      </c>
      <c r="C1734" s="169" t="s">
        <v>331</v>
      </c>
      <c r="D1734" s="145"/>
      <c r="E1734" s="145"/>
      <c r="F1734" s="145"/>
      <c r="G1734" s="145"/>
    </row>
    <row r="1735" spans="1:7" ht="15">
      <c r="A1735" s="144"/>
      <c r="B1735" s="145" t="s">
        <v>242</v>
      </c>
      <c r="C1735" s="147" t="s">
        <v>83</v>
      </c>
      <c r="D1735" s="145"/>
      <c r="E1735" s="145"/>
      <c r="F1735" s="145"/>
      <c r="G1735" s="145"/>
    </row>
    <row r="1736" spans="1:7" ht="15">
      <c r="A1736" s="144"/>
      <c r="B1736" s="145" t="s">
        <v>93</v>
      </c>
      <c r="C1736" s="170" t="str">
        <f>A1733</f>
        <v>B.19.c</v>
      </c>
      <c r="D1736" s="145"/>
      <c r="E1736" s="145"/>
      <c r="F1736" s="145"/>
      <c r="G1736" s="145"/>
    </row>
    <row r="1737" spans="1:7" ht="15">
      <c r="A1737" s="144"/>
      <c r="B1737" s="145" t="s">
        <v>1350</v>
      </c>
      <c r="C1737" s="145" t="s">
        <v>1349</v>
      </c>
      <c r="D1737" s="145"/>
      <c r="E1737" s="145"/>
      <c r="F1737" s="145"/>
      <c r="G1737" s="145"/>
    </row>
    <row r="1738" spans="1:7" ht="15">
      <c r="A1738" s="144"/>
      <c r="B1738" s="145" t="s">
        <v>243</v>
      </c>
      <c r="C1738" s="149" t="s">
        <v>822</v>
      </c>
      <c r="D1738" s="145"/>
      <c r="E1738" s="145"/>
      <c r="F1738" s="145"/>
      <c r="G1738" s="145"/>
    </row>
    <row r="1739" spans="1:7" ht="15">
      <c r="A1739" s="144"/>
      <c r="B1739" s="145" t="s">
        <v>245</v>
      </c>
      <c r="C1739" s="150" t="s">
        <v>1332</v>
      </c>
      <c r="D1739" s="145"/>
      <c r="E1739" s="145"/>
      <c r="F1739" s="145"/>
      <c r="G1739" s="145"/>
    </row>
    <row r="1740" spans="1:7" ht="15">
      <c r="A1740" s="144"/>
      <c r="B1740" s="145"/>
      <c r="C1740" s="145"/>
      <c r="D1740" s="145"/>
      <c r="E1740" s="145"/>
      <c r="F1740" s="145"/>
      <c r="G1740" s="145"/>
    </row>
    <row r="1741" spans="1:7" ht="15">
      <c r="A1741" s="144"/>
      <c r="B1741" s="151" t="s">
        <v>246</v>
      </c>
      <c r="C1741" s="151" t="s">
        <v>69</v>
      </c>
      <c r="D1741" s="151" t="s">
        <v>91</v>
      </c>
      <c r="E1741" s="151" t="s">
        <v>247</v>
      </c>
      <c r="F1741" s="151" t="s">
        <v>248</v>
      </c>
      <c r="G1741" s="151" t="s">
        <v>249</v>
      </c>
    </row>
    <row r="1742" spans="1:7" ht="15">
      <c r="A1742" s="144"/>
      <c r="B1742" s="623" t="s">
        <v>789</v>
      </c>
      <c r="C1742" s="623"/>
      <c r="D1742" s="623"/>
      <c r="E1742" s="623"/>
      <c r="F1742" s="623"/>
      <c r="G1742" s="623"/>
    </row>
    <row r="1743" spans="1:7" ht="15">
      <c r="A1743" s="144"/>
      <c r="B1743" s="297" t="s">
        <v>585</v>
      </c>
      <c r="C1743" s="153" t="s">
        <v>790</v>
      </c>
      <c r="D1743" s="154" t="s">
        <v>251</v>
      </c>
      <c r="E1743" s="298">
        <v>0.45</v>
      </c>
      <c r="F1743" s="155">
        <v>5.6</v>
      </c>
      <c r="G1743" s="156">
        <v>2.52</v>
      </c>
    </row>
    <row r="1744" spans="1:7" ht="15">
      <c r="A1744" s="144"/>
      <c r="B1744" s="297" t="s">
        <v>582</v>
      </c>
      <c r="C1744" s="153" t="s">
        <v>791</v>
      </c>
      <c r="D1744" s="154" t="s">
        <v>251</v>
      </c>
      <c r="E1744" s="298">
        <v>0.45</v>
      </c>
      <c r="F1744" s="155">
        <v>7.2</v>
      </c>
      <c r="G1744" s="156">
        <v>3.24</v>
      </c>
    </row>
    <row r="1745" spans="1:7" ht="15" customHeight="1">
      <c r="A1745" s="144"/>
      <c r="B1745" s="619" t="s">
        <v>805</v>
      </c>
      <c r="C1745" s="619"/>
      <c r="D1745" s="619"/>
      <c r="E1745" s="619"/>
      <c r="F1745" s="619"/>
      <c r="G1745" s="156">
        <v>0.32400000000000007</v>
      </c>
    </row>
    <row r="1746" spans="1:7" ht="15" customHeight="1">
      <c r="A1746" s="144"/>
      <c r="B1746" s="619" t="s">
        <v>792</v>
      </c>
      <c r="C1746" s="619"/>
      <c r="D1746" s="619"/>
      <c r="E1746" s="619"/>
      <c r="F1746" s="619"/>
      <c r="G1746" s="162">
        <v>6.08</v>
      </c>
    </row>
    <row r="1747" spans="1:7" ht="15">
      <c r="A1747" s="144"/>
      <c r="B1747" s="620" t="s">
        <v>90</v>
      </c>
      <c r="C1747" s="620"/>
      <c r="D1747" s="620"/>
      <c r="E1747" s="620"/>
      <c r="F1747" s="620"/>
      <c r="G1747" s="620"/>
    </row>
    <row r="1748" spans="1:7" ht="15">
      <c r="A1748" s="144"/>
      <c r="B1748" s="299" t="s">
        <v>875</v>
      </c>
      <c r="C1748" s="153" t="s">
        <v>876</v>
      </c>
      <c r="D1748" s="154" t="s">
        <v>808</v>
      </c>
      <c r="E1748" s="298">
        <v>1</v>
      </c>
      <c r="F1748" s="155">
        <v>94.7</v>
      </c>
      <c r="G1748" s="156">
        <v>94.7</v>
      </c>
    </row>
    <row r="1749" spans="1:7" ht="15">
      <c r="A1749" s="144"/>
      <c r="B1749" s="299"/>
      <c r="C1749" s="153"/>
      <c r="D1749" s="154"/>
      <c r="E1749" s="298"/>
      <c r="F1749" s="155"/>
      <c r="G1749" s="156"/>
    </row>
    <row r="1750" spans="1:7" ht="15" customHeight="1">
      <c r="A1750" s="144"/>
      <c r="B1750" s="619" t="s">
        <v>793</v>
      </c>
      <c r="C1750" s="619"/>
      <c r="D1750" s="619"/>
      <c r="E1750" s="619"/>
      <c r="F1750" s="619"/>
      <c r="G1750" s="162">
        <v>94.7</v>
      </c>
    </row>
    <row r="1751" spans="1:7" ht="15" customHeight="1">
      <c r="A1751" s="144"/>
      <c r="B1751" s="620" t="s">
        <v>794</v>
      </c>
      <c r="C1751" s="620"/>
      <c r="D1751" s="620"/>
      <c r="E1751" s="620"/>
      <c r="F1751" s="620"/>
      <c r="G1751" s="620"/>
    </row>
    <row r="1752" spans="1:7" ht="24.75">
      <c r="A1752" s="144"/>
      <c r="B1752" s="300" t="s">
        <v>1175</v>
      </c>
      <c r="C1752" s="153" t="s">
        <v>239</v>
      </c>
      <c r="D1752" s="154" t="s">
        <v>240</v>
      </c>
      <c r="E1752" s="298">
        <v>0.45</v>
      </c>
      <c r="F1752" s="155">
        <v>100.06</v>
      </c>
      <c r="G1752" s="156">
        <v>45.03</v>
      </c>
    </row>
    <row r="1753" spans="1:7" ht="15" customHeight="1">
      <c r="A1753" s="144"/>
      <c r="B1753" s="619" t="s">
        <v>797</v>
      </c>
      <c r="C1753" s="619"/>
      <c r="D1753" s="619"/>
      <c r="E1753" s="619"/>
      <c r="F1753" s="619"/>
      <c r="G1753" s="162">
        <v>45.03</v>
      </c>
    </row>
    <row r="1754" spans="1:7" ht="15">
      <c r="A1754" s="144"/>
      <c r="B1754" s="620" t="s">
        <v>798</v>
      </c>
      <c r="C1754" s="620"/>
      <c r="D1754" s="620"/>
      <c r="E1754" s="620"/>
      <c r="F1754" s="620"/>
      <c r="G1754" s="620"/>
    </row>
    <row r="1755" spans="1:7" ht="15">
      <c r="A1755" s="144"/>
      <c r="B1755" s="300"/>
      <c r="C1755" s="153"/>
      <c r="D1755" s="154"/>
      <c r="E1755" s="298"/>
      <c r="F1755" s="298"/>
      <c r="G1755" s="156"/>
    </row>
    <row r="1756" spans="1:7" ht="15">
      <c r="A1756" s="144"/>
      <c r="B1756" s="300"/>
      <c r="C1756" s="301"/>
      <c r="D1756" s="154"/>
      <c r="E1756" s="298"/>
      <c r="F1756" s="302"/>
      <c r="G1756" s="156"/>
    </row>
    <row r="1757" spans="1:7" ht="15">
      <c r="A1757" s="144"/>
      <c r="B1757" s="303"/>
      <c r="C1757" s="304"/>
      <c r="D1757" s="305"/>
      <c r="E1757" s="306"/>
      <c r="F1757" s="305"/>
      <c r="G1757" s="306"/>
    </row>
    <row r="1758" spans="1:7" ht="15" customHeight="1">
      <c r="A1758" s="144"/>
      <c r="B1758" s="621" t="s">
        <v>799</v>
      </c>
      <c r="C1758" s="621"/>
      <c r="D1758" s="621"/>
      <c r="E1758" s="621"/>
      <c r="F1758" s="621"/>
      <c r="G1758" s="307">
        <v>0</v>
      </c>
    </row>
    <row r="1759" spans="1:7" ht="15">
      <c r="A1759" s="144"/>
      <c r="B1759" s="330"/>
      <c r="C1759" s="330"/>
      <c r="D1759" s="330"/>
      <c r="E1759" s="330"/>
      <c r="F1759" s="330"/>
      <c r="G1759" s="330"/>
    </row>
    <row r="1760" spans="1:7" ht="16.5">
      <c r="A1760" s="144"/>
      <c r="B1760" s="330"/>
      <c r="C1760" s="330"/>
      <c r="D1760" s="330"/>
      <c r="E1760" s="330"/>
      <c r="F1760" s="329" t="s">
        <v>256</v>
      </c>
      <c r="G1760" s="162">
        <f>G1753+G1750+G1746</f>
        <v>145.81000000000003</v>
      </c>
    </row>
    <row r="1761" spans="1:7" ht="24.75">
      <c r="A1761" s="144"/>
      <c r="B1761" s="330"/>
      <c r="C1761" s="330"/>
      <c r="D1761" s="330"/>
      <c r="E1761" s="330"/>
      <c r="F1761" s="329" t="s">
        <v>800</v>
      </c>
      <c r="G1761" s="162">
        <f>'3 - Encargos Soc Anexo C'!$C$55%*'6- Comp Preç Unit'!G1746</f>
        <v>7.1142080000000005</v>
      </c>
    </row>
    <row r="1762" spans="1:7" ht="15">
      <c r="A1762" s="144"/>
      <c r="B1762" s="622"/>
      <c r="C1762" s="622"/>
      <c r="D1762" s="163"/>
      <c r="E1762" s="163"/>
      <c r="F1762" s="329" t="s">
        <v>258</v>
      </c>
      <c r="G1762" s="418">
        <f>'4 - BDI - Anexo D'!$I$26*(G1760+G1761)</f>
        <v>43.892431117848794</v>
      </c>
    </row>
    <row r="1763" spans="1:7" ht="16.5">
      <c r="A1763" s="144"/>
      <c r="B1763" s="622"/>
      <c r="C1763" s="622"/>
      <c r="D1763" s="163"/>
      <c r="E1763" s="163"/>
      <c r="F1763" s="308" t="s">
        <v>802</v>
      </c>
      <c r="G1763" s="309">
        <f>SUM(G1760:G1762)</f>
        <v>196.8166391178488</v>
      </c>
    </row>
    <row r="1764" spans="1:7" ht="16.5">
      <c r="A1764" s="171"/>
      <c r="B1764" s="171"/>
      <c r="C1764" s="171"/>
      <c r="D1764" s="171"/>
      <c r="E1764" s="171"/>
      <c r="F1764" s="308" t="s">
        <v>803</v>
      </c>
      <c r="G1764" s="309">
        <f>SUM(G1760:G1761)</f>
        <v>152.92420800000002</v>
      </c>
    </row>
    <row r="1765" spans="1:7" ht="15">
      <c r="A1765" s="171"/>
      <c r="B1765" s="171"/>
      <c r="C1765" s="171"/>
      <c r="D1765" s="171"/>
      <c r="E1765" s="171"/>
      <c r="F1765" s="310"/>
      <c r="G1765" s="311"/>
    </row>
    <row r="1766" spans="1:9" ht="15">
      <c r="A1766" s="172" t="str">
        <f>'Orçamento Básico - Anexo A'!A79</f>
        <v>B.19.d</v>
      </c>
      <c r="B1766" s="167"/>
      <c r="C1766" s="426" t="str">
        <f>'Orçamento Básico - Anexo A'!B75</f>
        <v xml:space="preserve">Instalação ou substituição de suporte de Iluminação em topo de poste </v>
      </c>
      <c r="D1766" s="167" t="s">
        <v>83</v>
      </c>
      <c r="E1766" s="167"/>
      <c r="F1766" s="167"/>
      <c r="G1766" s="173">
        <f>G1797</f>
        <v>190.730135</v>
      </c>
      <c r="I1766" s="422"/>
    </row>
    <row r="1767" spans="1:7" ht="15">
      <c r="A1767" s="144"/>
      <c r="B1767" s="145" t="s">
        <v>241</v>
      </c>
      <c r="C1767" s="169" t="s">
        <v>332</v>
      </c>
      <c r="D1767" s="145"/>
      <c r="E1767" s="145"/>
      <c r="F1767" s="145"/>
      <c r="G1767" s="145"/>
    </row>
    <row r="1768" spans="1:7" ht="15">
      <c r="A1768" s="144"/>
      <c r="B1768" s="145" t="s">
        <v>242</v>
      </c>
      <c r="C1768" s="147" t="s">
        <v>83</v>
      </c>
      <c r="D1768" s="145"/>
      <c r="E1768" s="145"/>
      <c r="F1768" s="145"/>
      <c r="G1768" s="145"/>
    </row>
    <row r="1769" spans="1:7" ht="15">
      <c r="A1769" s="144"/>
      <c r="B1769" s="145" t="s">
        <v>93</v>
      </c>
      <c r="C1769" s="170" t="str">
        <f>A1766</f>
        <v>B.19.d</v>
      </c>
      <c r="D1769" s="145"/>
      <c r="E1769" s="145"/>
      <c r="F1769" s="145"/>
      <c r="G1769" s="145"/>
    </row>
    <row r="1770" spans="1:7" ht="15">
      <c r="A1770" s="144"/>
      <c r="B1770" s="145" t="s">
        <v>1350</v>
      </c>
      <c r="C1770" s="145" t="s">
        <v>1349</v>
      </c>
      <c r="D1770" s="145"/>
      <c r="E1770" s="145"/>
      <c r="F1770" s="145"/>
      <c r="G1770" s="145"/>
    </row>
    <row r="1771" spans="1:7" ht="15">
      <c r="A1771" s="144"/>
      <c r="B1771" s="145" t="s">
        <v>243</v>
      </c>
      <c r="C1771" s="149" t="s">
        <v>822</v>
      </c>
      <c r="D1771" s="145"/>
      <c r="E1771" s="145"/>
      <c r="F1771" s="145"/>
      <c r="G1771" s="145"/>
    </row>
    <row r="1772" spans="1:7" ht="15">
      <c r="A1772" s="144"/>
      <c r="B1772" s="145" t="s">
        <v>245</v>
      </c>
      <c r="C1772" s="150" t="s">
        <v>1332</v>
      </c>
      <c r="D1772" s="145"/>
      <c r="E1772" s="145"/>
      <c r="F1772" s="145"/>
      <c r="G1772" s="145"/>
    </row>
    <row r="1773" spans="1:7" ht="15">
      <c r="A1773" s="144"/>
      <c r="B1773" s="145"/>
      <c r="C1773" s="145"/>
      <c r="D1773" s="145"/>
      <c r="E1773" s="145"/>
      <c r="F1773" s="145"/>
      <c r="G1773" s="145"/>
    </row>
    <row r="1774" spans="1:7" ht="15">
      <c r="A1774" s="144"/>
      <c r="B1774" s="151" t="s">
        <v>246</v>
      </c>
      <c r="C1774" s="151" t="s">
        <v>69</v>
      </c>
      <c r="D1774" s="151" t="s">
        <v>91</v>
      </c>
      <c r="E1774" s="151" t="s">
        <v>247</v>
      </c>
      <c r="F1774" s="151" t="s">
        <v>248</v>
      </c>
      <c r="G1774" s="151" t="s">
        <v>249</v>
      </c>
    </row>
    <row r="1775" spans="1:7" ht="15">
      <c r="A1775" s="144"/>
      <c r="B1775" s="623" t="s">
        <v>789</v>
      </c>
      <c r="C1775" s="623"/>
      <c r="D1775" s="623"/>
      <c r="E1775" s="623"/>
      <c r="F1775" s="623"/>
      <c r="G1775" s="623"/>
    </row>
    <row r="1776" spans="1:7" ht="15">
      <c r="A1776" s="144"/>
      <c r="B1776" s="297" t="s">
        <v>585</v>
      </c>
      <c r="C1776" s="153" t="s">
        <v>790</v>
      </c>
      <c r="D1776" s="154" t="s">
        <v>251</v>
      </c>
      <c r="E1776" s="298">
        <v>0.47</v>
      </c>
      <c r="F1776" s="155">
        <v>5.6</v>
      </c>
      <c r="G1776" s="156">
        <v>2.63</v>
      </c>
    </row>
    <row r="1777" spans="1:7" ht="15">
      <c r="A1777" s="144"/>
      <c r="B1777" s="297" t="s">
        <v>582</v>
      </c>
      <c r="C1777" s="153" t="s">
        <v>791</v>
      </c>
      <c r="D1777" s="154" t="s">
        <v>251</v>
      </c>
      <c r="E1777" s="298">
        <v>0.47</v>
      </c>
      <c r="F1777" s="155">
        <v>7.2</v>
      </c>
      <c r="G1777" s="156">
        <v>3.38</v>
      </c>
    </row>
    <row r="1778" spans="1:7" ht="15" customHeight="1">
      <c r="A1778" s="144"/>
      <c r="B1778" s="619" t="s">
        <v>805</v>
      </c>
      <c r="C1778" s="619"/>
      <c r="D1778" s="619"/>
      <c r="E1778" s="619"/>
      <c r="F1778" s="619"/>
      <c r="G1778" s="156">
        <v>0.338</v>
      </c>
    </row>
    <row r="1779" spans="1:7" ht="15" customHeight="1">
      <c r="A1779" s="144"/>
      <c r="B1779" s="619" t="s">
        <v>792</v>
      </c>
      <c r="C1779" s="619"/>
      <c r="D1779" s="619"/>
      <c r="E1779" s="619"/>
      <c r="F1779" s="619"/>
      <c r="G1779" s="162">
        <v>6.35</v>
      </c>
    </row>
    <row r="1780" spans="1:7" ht="15">
      <c r="A1780" s="144"/>
      <c r="B1780" s="620" t="s">
        <v>90</v>
      </c>
      <c r="C1780" s="620"/>
      <c r="D1780" s="620"/>
      <c r="E1780" s="620"/>
      <c r="F1780" s="620"/>
      <c r="G1780" s="620"/>
    </row>
    <row r="1781" spans="1:7" ht="15">
      <c r="A1781" s="144"/>
      <c r="B1781" s="299" t="s">
        <v>877</v>
      </c>
      <c r="C1781" s="153" t="s">
        <v>878</v>
      </c>
      <c r="D1781" s="154" t="s">
        <v>808</v>
      </c>
      <c r="E1781" s="298">
        <v>1</v>
      </c>
      <c r="F1781" s="155">
        <v>129.9163</v>
      </c>
      <c r="G1781" s="156">
        <v>129.92</v>
      </c>
    </row>
    <row r="1782" spans="1:7" ht="15">
      <c r="A1782" s="144"/>
      <c r="B1782" s="299"/>
      <c r="C1782" s="153"/>
      <c r="D1782" s="154"/>
      <c r="E1782" s="298"/>
      <c r="F1782" s="155"/>
      <c r="G1782" s="156"/>
    </row>
    <row r="1783" spans="1:7" ht="15" customHeight="1">
      <c r="A1783" s="144"/>
      <c r="B1783" s="619" t="s">
        <v>793</v>
      </c>
      <c r="C1783" s="619"/>
      <c r="D1783" s="619"/>
      <c r="E1783" s="619"/>
      <c r="F1783" s="619"/>
      <c r="G1783" s="162">
        <v>129.92</v>
      </c>
    </row>
    <row r="1784" spans="1:7" ht="15" customHeight="1">
      <c r="A1784" s="144"/>
      <c r="B1784" s="620" t="s">
        <v>794</v>
      </c>
      <c r="C1784" s="620"/>
      <c r="D1784" s="620"/>
      <c r="E1784" s="620"/>
      <c r="F1784" s="620"/>
      <c r="G1784" s="620"/>
    </row>
    <row r="1785" spans="1:7" ht="24.75">
      <c r="A1785" s="144"/>
      <c r="B1785" s="300" t="s">
        <v>1175</v>
      </c>
      <c r="C1785" s="153" t="s">
        <v>239</v>
      </c>
      <c r="D1785" s="154" t="s">
        <v>240</v>
      </c>
      <c r="E1785" s="298">
        <v>0.47</v>
      </c>
      <c r="F1785" s="155">
        <v>100.06</v>
      </c>
      <c r="G1785" s="156">
        <v>47.03</v>
      </c>
    </row>
    <row r="1786" spans="1:7" ht="15" customHeight="1">
      <c r="A1786" s="144"/>
      <c r="B1786" s="619" t="s">
        <v>797</v>
      </c>
      <c r="C1786" s="619"/>
      <c r="D1786" s="619"/>
      <c r="E1786" s="619"/>
      <c r="F1786" s="619"/>
      <c r="G1786" s="162">
        <v>47.03</v>
      </c>
    </row>
    <row r="1787" spans="1:7" ht="15">
      <c r="A1787" s="144"/>
      <c r="B1787" s="620" t="s">
        <v>798</v>
      </c>
      <c r="C1787" s="620"/>
      <c r="D1787" s="620"/>
      <c r="E1787" s="620"/>
      <c r="F1787" s="620"/>
      <c r="G1787" s="620"/>
    </row>
    <row r="1788" spans="1:7" ht="15">
      <c r="A1788" s="144"/>
      <c r="B1788" s="300"/>
      <c r="C1788" s="153"/>
      <c r="D1788" s="154"/>
      <c r="E1788" s="298"/>
      <c r="F1788" s="298"/>
      <c r="G1788" s="156"/>
    </row>
    <row r="1789" spans="1:7" ht="15">
      <c r="A1789" s="144"/>
      <c r="B1789" s="300"/>
      <c r="C1789" s="301"/>
      <c r="D1789" s="154"/>
      <c r="E1789" s="298"/>
      <c r="F1789" s="302"/>
      <c r="G1789" s="156"/>
    </row>
    <row r="1790" spans="1:7" ht="15">
      <c r="A1790" s="144"/>
      <c r="B1790" s="303"/>
      <c r="C1790" s="304"/>
      <c r="D1790" s="305"/>
      <c r="E1790" s="306"/>
      <c r="F1790" s="305"/>
      <c r="G1790" s="306"/>
    </row>
    <row r="1791" spans="1:7" ht="15" customHeight="1">
      <c r="A1791" s="144"/>
      <c r="B1791" s="621" t="s">
        <v>799</v>
      </c>
      <c r="C1791" s="621"/>
      <c r="D1791" s="621"/>
      <c r="E1791" s="621"/>
      <c r="F1791" s="621"/>
      <c r="G1791" s="307">
        <v>0</v>
      </c>
    </row>
    <row r="1792" spans="1:7" ht="15">
      <c r="A1792" s="144"/>
      <c r="B1792" s="330"/>
      <c r="C1792" s="330"/>
      <c r="D1792" s="330"/>
      <c r="E1792" s="330"/>
      <c r="F1792" s="330"/>
      <c r="G1792" s="330"/>
    </row>
    <row r="1793" spans="1:7" ht="16.5">
      <c r="A1793" s="144"/>
      <c r="B1793" s="330"/>
      <c r="C1793" s="330"/>
      <c r="D1793" s="330"/>
      <c r="E1793" s="330"/>
      <c r="F1793" s="329" t="s">
        <v>256</v>
      </c>
      <c r="G1793" s="162">
        <f>G1786+G1783+G1779</f>
        <v>183.29999999999998</v>
      </c>
    </row>
    <row r="1794" spans="1:7" ht="24.75">
      <c r="A1794" s="144"/>
      <c r="B1794" s="330"/>
      <c r="C1794" s="330"/>
      <c r="D1794" s="330"/>
      <c r="E1794" s="330"/>
      <c r="F1794" s="329" t="s">
        <v>800</v>
      </c>
      <c r="G1794" s="162">
        <f>'3 - Encargos Soc Anexo C'!$C$55%*'6- Comp Preç Unit'!G1779</f>
        <v>7.430135000000001</v>
      </c>
    </row>
    <row r="1795" spans="1:7" ht="15">
      <c r="A1795" s="144"/>
      <c r="B1795" s="622"/>
      <c r="C1795" s="622"/>
      <c r="D1795" s="163"/>
      <c r="E1795" s="163"/>
      <c r="F1795" s="329" t="s">
        <v>258</v>
      </c>
      <c r="G1795" s="418">
        <f>'4 - BDI - Anexo D'!$I$26*(G1793+G1794)</f>
        <v>54.743519172487716</v>
      </c>
    </row>
    <row r="1796" spans="1:7" ht="16.5">
      <c r="A1796" s="144"/>
      <c r="B1796" s="622"/>
      <c r="C1796" s="622"/>
      <c r="D1796" s="163"/>
      <c r="E1796" s="163"/>
      <c r="F1796" s="308" t="s">
        <v>802</v>
      </c>
      <c r="G1796" s="309">
        <f>SUM(G1793:G1795)</f>
        <v>245.4736541724877</v>
      </c>
    </row>
    <row r="1797" spans="1:7" ht="16.5">
      <c r="A1797" s="171"/>
      <c r="B1797" s="171"/>
      <c r="C1797" s="171"/>
      <c r="D1797" s="171"/>
      <c r="E1797" s="171"/>
      <c r="F1797" s="308" t="s">
        <v>803</v>
      </c>
      <c r="G1797" s="309">
        <f>SUM(G1793:G1794)</f>
        <v>190.730135</v>
      </c>
    </row>
    <row r="1798" spans="1:7" ht="15">
      <c r="A1798" s="171"/>
      <c r="B1798" s="171"/>
      <c r="C1798" s="171"/>
      <c r="D1798" s="171"/>
      <c r="E1798" s="171"/>
      <c r="F1798" s="310"/>
      <c r="G1798" s="311"/>
    </row>
    <row r="1799" spans="1:9" ht="15">
      <c r="A1799" s="172" t="str">
        <f>'Orçamento Básico - Anexo A'!A81</f>
        <v>B.20.a</v>
      </c>
      <c r="B1799" s="167"/>
      <c r="C1799" s="426" t="str">
        <f>'Orçamento Básico - Anexo A'!B80</f>
        <v>Retirada de braço em topo de poste</v>
      </c>
      <c r="D1799" s="167" t="s">
        <v>274</v>
      </c>
      <c r="E1799" s="167"/>
      <c r="F1799" s="167"/>
      <c r="G1799" s="173">
        <f>G1830</f>
        <v>25.86927</v>
      </c>
      <c r="I1799" s="422"/>
    </row>
    <row r="1800" spans="1:7" ht="15">
      <c r="A1800" s="144"/>
      <c r="B1800" s="145" t="s">
        <v>241</v>
      </c>
      <c r="C1800" s="169" t="str">
        <f>'Orçamento Básico - Anexo A'!B81</f>
        <v>1500mm até 3000mm</v>
      </c>
      <c r="D1800" s="145"/>
      <c r="E1800" s="145"/>
      <c r="F1800" s="145"/>
      <c r="G1800" s="145"/>
    </row>
    <row r="1801" spans="1:7" ht="15">
      <c r="A1801" s="144"/>
      <c r="B1801" s="145" t="s">
        <v>242</v>
      </c>
      <c r="C1801" s="147" t="s">
        <v>274</v>
      </c>
      <c r="D1801" s="145"/>
      <c r="E1801" s="145"/>
      <c r="F1801" s="145"/>
      <c r="G1801" s="145"/>
    </row>
    <row r="1802" spans="1:7" ht="15">
      <c r="A1802" s="144"/>
      <c r="B1802" s="145" t="s">
        <v>93</v>
      </c>
      <c r="C1802" s="170" t="str">
        <f>A1799</f>
        <v>B.20.a</v>
      </c>
      <c r="D1802" s="145"/>
      <c r="E1802" s="145"/>
      <c r="F1802" s="145"/>
      <c r="G1802" s="145"/>
    </row>
    <row r="1803" spans="1:7" ht="15">
      <c r="A1803" s="144"/>
      <c r="B1803" s="145" t="s">
        <v>1350</v>
      </c>
      <c r="C1803" s="145" t="s">
        <v>1349</v>
      </c>
      <c r="D1803" s="145"/>
      <c r="E1803" s="145"/>
      <c r="F1803" s="145"/>
      <c r="G1803" s="145"/>
    </row>
    <row r="1804" spans="1:7" ht="15">
      <c r="A1804" s="144"/>
      <c r="B1804" s="145" t="s">
        <v>243</v>
      </c>
      <c r="C1804" s="149" t="s">
        <v>822</v>
      </c>
      <c r="D1804" s="145"/>
      <c r="E1804" s="145"/>
      <c r="F1804" s="145"/>
      <c r="G1804" s="145"/>
    </row>
    <row r="1805" spans="1:7" ht="15">
      <c r="A1805" s="144"/>
      <c r="B1805" s="145" t="s">
        <v>245</v>
      </c>
      <c r="C1805" s="150" t="s">
        <v>1332</v>
      </c>
      <c r="D1805" s="145"/>
      <c r="E1805" s="145"/>
      <c r="F1805" s="145"/>
      <c r="G1805" s="145"/>
    </row>
    <row r="1806" spans="1:7" ht="15">
      <c r="A1806" s="144"/>
      <c r="B1806" s="145"/>
      <c r="C1806" s="145"/>
      <c r="D1806" s="145"/>
      <c r="E1806" s="145"/>
      <c r="F1806" s="145"/>
      <c r="G1806" s="145"/>
    </row>
    <row r="1807" spans="1:7" ht="15">
      <c r="A1807" s="144"/>
      <c r="B1807" s="151" t="s">
        <v>246</v>
      </c>
      <c r="C1807" s="151" t="s">
        <v>69</v>
      </c>
      <c r="D1807" s="151" t="s">
        <v>91</v>
      </c>
      <c r="E1807" s="151" t="s">
        <v>247</v>
      </c>
      <c r="F1807" s="151" t="s">
        <v>248</v>
      </c>
      <c r="G1807" s="151" t="s">
        <v>249</v>
      </c>
    </row>
    <row r="1808" spans="1:7" ht="15">
      <c r="A1808" s="144"/>
      <c r="B1808" s="623" t="s">
        <v>789</v>
      </c>
      <c r="C1808" s="623"/>
      <c r="D1808" s="623"/>
      <c r="E1808" s="623"/>
      <c r="F1808" s="623"/>
      <c r="G1808" s="623"/>
    </row>
    <row r="1809" spans="1:7" ht="15">
      <c r="A1809" s="144"/>
      <c r="B1809" s="297" t="s">
        <v>585</v>
      </c>
      <c r="C1809" s="153" t="s">
        <v>790</v>
      </c>
      <c r="D1809" s="154" t="s">
        <v>251</v>
      </c>
      <c r="E1809" s="298">
        <v>0.2</v>
      </c>
      <c r="F1809" s="155">
        <v>5.6</v>
      </c>
      <c r="G1809" s="156">
        <v>1.12</v>
      </c>
    </row>
    <row r="1810" spans="1:7" ht="15">
      <c r="A1810" s="144"/>
      <c r="B1810" s="297" t="s">
        <v>582</v>
      </c>
      <c r="C1810" s="153" t="s">
        <v>791</v>
      </c>
      <c r="D1810" s="154" t="s">
        <v>251</v>
      </c>
      <c r="E1810" s="298">
        <v>0.2</v>
      </c>
      <c r="F1810" s="155">
        <v>7.2</v>
      </c>
      <c r="G1810" s="156">
        <v>1.44</v>
      </c>
    </row>
    <row r="1811" spans="1:7" ht="15" customHeight="1">
      <c r="A1811" s="144"/>
      <c r="B1811" s="619" t="s">
        <v>805</v>
      </c>
      <c r="C1811" s="619"/>
      <c r="D1811" s="619"/>
      <c r="E1811" s="619"/>
      <c r="F1811" s="619"/>
      <c r="G1811" s="156">
        <v>0.144</v>
      </c>
    </row>
    <row r="1812" spans="1:7" ht="15" customHeight="1">
      <c r="A1812" s="144"/>
      <c r="B1812" s="619" t="s">
        <v>792</v>
      </c>
      <c r="C1812" s="619"/>
      <c r="D1812" s="619"/>
      <c r="E1812" s="619"/>
      <c r="F1812" s="619"/>
      <c r="G1812" s="162">
        <v>2.7</v>
      </c>
    </row>
    <row r="1813" spans="1:7" ht="15">
      <c r="A1813" s="144"/>
      <c r="B1813" s="620" t="s">
        <v>90</v>
      </c>
      <c r="C1813" s="620"/>
      <c r="D1813" s="620"/>
      <c r="E1813" s="620"/>
      <c r="F1813" s="620"/>
      <c r="G1813" s="620"/>
    </row>
    <row r="1814" spans="1:7" ht="15">
      <c r="A1814" s="144"/>
      <c r="B1814" s="299"/>
      <c r="C1814" s="153"/>
      <c r="D1814" s="154"/>
      <c r="E1814" s="298"/>
      <c r="F1814" s="155"/>
      <c r="G1814" s="156"/>
    </row>
    <row r="1815" spans="1:7" ht="15">
      <c r="A1815" s="144"/>
      <c r="B1815" s="299"/>
      <c r="C1815" s="153"/>
      <c r="D1815" s="154"/>
      <c r="E1815" s="298"/>
      <c r="F1815" s="155"/>
      <c r="G1815" s="156"/>
    </row>
    <row r="1816" spans="1:7" ht="15" customHeight="1">
      <c r="A1816" s="144"/>
      <c r="B1816" s="619" t="s">
        <v>793</v>
      </c>
      <c r="C1816" s="619"/>
      <c r="D1816" s="619"/>
      <c r="E1816" s="619"/>
      <c r="F1816" s="619"/>
      <c r="G1816" s="162">
        <v>0</v>
      </c>
    </row>
    <row r="1817" spans="1:7" ht="15" customHeight="1">
      <c r="A1817" s="144"/>
      <c r="B1817" s="620" t="s">
        <v>794</v>
      </c>
      <c r="C1817" s="620"/>
      <c r="D1817" s="620"/>
      <c r="E1817" s="620"/>
      <c r="F1817" s="620"/>
      <c r="G1817" s="620"/>
    </row>
    <row r="1818" spans="1:7" ht="24.75">
      <c r="A1818" s="144"/>
      <c r="B1818" s="300" t="s">
        <v>1175</v>
      </c>
      <c r="C1818" s="153" t="s">
        <v>239</v>
      </c>
      <c r="D1818" s="154" t="s">
        <v>240</v>
      </c>
      <c r="E1818" s="298">
        <v>0.2</v>
      </c>
      <c r="F1818" s="155">
        <v>100.06</v>
      </c>
      <c r="G1818" s="156">
        <v>20.01</v>
      </c>
    </row>
    <row r="1819" spans="1:7" ht="15" customHeight="1">
      <c r="A1819" s="144"/>
      <c r="B1819" s="619" t="s">
        <v>797</v>
      </c>
      <c r="C1819" s="619"/>
      <c r="D1819" s="619"/>
      <c r="E1819" s="619"/>
      <c r="F1819" s="619"/>
      <c r="G1819" s="162">
        <v>20.01</v>
      </c>
    </row>
    <row r="1820" spans="1:7" ht="15">
      <c r="A1820" s="144"/>
      <c r="B1820" s="620" t="s">
        <v>798</v>
      </c>
      <c r="C1820" s="620"/>
      <c r="D1820" s="620"/>
      <c r="E1820" s="620"/>
      <c r="F1820" s="620"/>
      <c r="G1820" s="620"/>
    </row>
    <row r="1821" spans="1:7" ht="15">
      <c r="A1821" s="144"/>
      <c r="B1821" s="300"/>
      <c r="C1821" s="153"/>
      <c r="D1821" s="154"/>
      <c r="E1821" s="298"/>
      <c r="F1821" s="298"/>
      <c r="G1821" s="156"/>
    </row>
    <row r="1822" spans="1:7" ht="15">
      <c r="A1822" s="144"/>
      <c r="B1822" s="300"/>
      <c r="C1822" s="301"/>
      <c r="D1822" s="154"/>
      <c r="E1822" s="298"/>
      <c r="F1822" s="302"/>
      <c r="G1822" s="156"/>
    </row>
    <row r="1823" spans="1:7" ht="15">
      <c r="A1823" s="144"/>
      <c r="B1823" s="303"/>
      <c r="C1823" s="304"/>
      <c r="D1823" s="305"/>
      <c r="E1823" s="306"/>
      <c r="F1823" s="305"/>
      <c r="G1823" s="306"/>
    </row>
    <row r="1824" spans="1:7" ht="15" customHeight="1">
      <c r="A1824" s="144"/>
      <c r="B1824" s="621" t="s">
        <v>799</v>
      </c>
      <c r="C1824" s="621"/>
      <c r="D1824" s="621"/>
      <c r="E1824" s="621"/>
      <c r="F1824" s="621"/>
      <c r="G1824" s="307">
        <v>0</v>
      </c>
    </row>
    <row r="1825" spans="1:7" ht="15">
      <c r="A1825" s="144"/>
      <c r="B1825" s="330"/>
      <c r="C1825" s="330"/>
      <c r="D1825" s="330"/>
      <c r="E1825" s="330"/>
      <c r="F1825" s="330"/>
      <c r="G1825" s="330"/>
    </row>
    <row r="1826" spans="1:7" ht="16.5">
      <c r="A1826" s="144"/>
      <c r="B1826" s="330"/>
      <c r="C1826" s="330"/>
      <c r="D1826" s="330"/>
      <c r="E1826" s="330"/>
      <c r="F1826" s="329" t="s">
        <v>256</v>
      </c>
      <c r="G1826" s="162">
        <f>G1819+G1816+G1812</f>
        <v>22.71</v>
      </c>
    </row>
    <row r="1827" spans="1:7" ht="24.75">
      <c r="A1827" s="144"/>
      <c r="B1827" s="330"/>
      <c r="C1827" s="330"/>
      <c r="D1827" s="330"/>
      <c r="E1827" s="330"/>
      <c r="F1827" s="329" t="s">
        <v>800</v>
      </c>
      <c r="G1827" s="162">
        <f>'3 - Encargos Soc Anexo C'!$C$55%*'6- Comp Preç Unit'!G1812</f>
        <v>3.1592700000000007</v>
      </c>
    </row>
    <row r="1828" spans="1:7" ht="15">
      <c r="A1828" s="144"/>
      <c r="B1828" s="622"/>
      <c r="C1828" s="622"/>
      <c r="D1828" s="163"/>
      <c r="E1828" s="163"/>
      <c r="F1828" s="329" t="s">
        <v>258</v>
      </c>
      <c r="G1828" s="418">
        <f>'4 - BDI - Anexo D'!$I$26*(G1826+G1827)</f>
        <v>7.425019010358596</v>
      </c>
    </row>
    <row r="1829" spans="1:7" ht="16.5">
      <c r="A1829" s="144"/>
      <c r="B1829" s="622"/>
      <c r="C1829" s="622"/>
      <c r="D1829" s="163"/>
      <c r="E1829" s="163"/>
      <c r="F1829" s="308" t="s">
        <v>802</v>
      </c>
      <c r="G1829" s="309">
        <f>SUM(G1826:G1828)</f>
        <v>33.2942890103586</v>
      </c>
    </row>
    <row r="1830" spans="1:7" ht="16.5">
      <c r="A1830" s="171"/>
      <c r="B1830" s="171"/>
      <c r="C1830" s="171"/>
      <c r="D1830" s="171"/>
      <c r="E1830" s="171"/>
      <c r="F1830" s="308" t="s">
        <v>803</v>
      </c>
      <c r="G1830" s="309">
        <f>SUM(G1826:G1827)</f>
        <v>25.86927</v>
      </c>
    </row>
    <row r="1831" spans="1:7" ht="15">
      <c r="A1831" s="171"/>
      <c r="B1831" s="171"/>
      <c r="C1831" s="171"/>
      <c r="D1831" s="171"/>
      <c r="E1831" s="171"/>
      <c r="F1831" s="171"/>
      <c r="G1831" s="171"/>
    </row>
    <row r="1832" spans="1:9" ht="15">
      <c r="A1832" s="172" t="str">
        <f>'Orçamento Básico - Anexo A'!A83</f>
        <v>B.21.a</v>
      </c>
      <c r="B1832" s="167"/>
      <c r="C1832" s="426" t="str">
        <f>'Orçamento Básico - Anexo A'!B83</f>
        <v>Retirada de chave eletromagnética</v>
      </c>
      <c r="D1832" s="167" t="s">
        <v>83</v>
      </c>
      <c r="E1832" s="167"/>
      <c r="F1832" s="167"/>
      <c r="G1832" s="173">
        <f>G1863</f>
        <v>32.354938</v>
      </c>
      <c r="I1832" s="422"/>
    </row>
    <row r="1833" spans="1:7" ht="15">
      <c r="A1833" s="144"/>
      <c r="B1833" s="145" t="s">
        <v>241</v>
      </c>
      <c r="C1833" s="169" t="str">
        <f>'Orçamento Básico - Anexo A'!B83</f>
        <v>Retirada de chave eletromagnética</v>
      </c>
      <c r="D1833" s="145"/>
      <c r="E1833" s="145"/>
      <c r="F1833" s="145"/>
      <c r="G1833" s="145"/>
    </row>
    <row r="1834" spans="1:7" ht="15">
      <c r="A1834" s="144"/>
      <c r="B1834" s="145" t="s">
        <v>242</v>
      </c>
      <c r="C1834" s="147" t="s">
        <v>83</v>
      </c>
      <c r="D1834" s="145"/>
      <c r="E1834" s="145"/>
      <c r="F1834" s="145"/>
      <c r="G1834" s="145"/>
    </row>
    <row r="1835" spans="1:7" ht="15">
      <c r="A1835" s="144"/>
      <c r="B1835" s="145" t="s">
        <v>93</v>
      </c>
      <c r="C1835" s="170" t="str">
        <f>A1832</f>
        <v>B.21.a</v>
      </c>
      <c r="D1835" s="145"/>
      <c r="E1835" s="145"/>
      <c r="F1835" s="145"/>
      <c r="G1835" s="145"/>
    </row>
    <row r="1836" spans="1:7" ht="15">
      <c r="A1836" s="144"/>
      <c r="B1836" s="145" t="s">
        <v>1350</v>
      </c>
      <c r="C1836" s="145" t="s">
        <v>1349</v>
      </c>
      <c r="D1836" s="145"/>
      <c r="E1836" s="145"/>
      <c r="F1836" s="145"/>
      <c r="G1836" s="145"/>
    </row>
    <row r="1837" spans="1:7" ht="15">
      <c r="A1837" s="144"/>
      <c r="B1837" s="145" t="s">
        <v>243</v>
      </c>
      <c r="C1837" s="149" t="s">
        <v>822</v>
      </c>
      <c r="D1837" s="145"/>
      <c r="E1837" s="145"/>
      <c r="F1837" s="145"/>
      <c r="G1837" s="145"/>
    </row>
    <row r="1838" spans="1:7" ht="15">
      <c r="A1838" s="144"/>
      <c r="B1838" s="145" t="s">
        <v>245</v>
      </c>
      <c r="C1838" s="150" t="s">
        <v>1332</v>
      </c>
      <c r="D1838" s="145"/>
      <c r="E1838" s="145"/>
      <c r="F1838" s="145"/>
      <c r="G1838" s="145"/>
    </row>
    <row r="1839" spans="1:7" ht="15">
      <c r="A1839" s="144"/>
      <c r="B1839" s="145"/>
      <c r="C1839" s="145"/>
      <c r="D1839" s="145"/>
      <c r="E1839" s="145"/>
      <c r="F1839" s="145"/>
      <c r="G1839" s="145"/>
    </row>
    <row r="1840" spans="1:7" ht="15">
      <c r="A1840" s="144"/>
      <c r="B1840" s="151" t="s">
        <v>246</v>
      </c>
      <c r="C1840" s="151" t="s">
        <v>69</v>
      </c>
      <c r="D1840" s="151" t="s">
        <v>91</v>
      </c>
      <c r="E1840" s="151" t="s">
        <v>247</v>
      </c>
      <c r="F1840" s="151" t="s">
        <v>248</v>
      </c>
      <c r="G1840" s="151" t="s">
        <v>249</v>
      </c>
    </row>
    <row r="1841" spans="1:7" ht="15">
      <c r="A1841" s="144"/>
      <c r="B1841" s="623" t="s">
        <v>789</v>
      </c>
      <c r="C1841" s="623"/>
      <c r="D1841" s="623"/>
      <c r="E1841" s="623"/>
      <c r="F1841" s="623"/>
      <c r="G1841" s="623"/>
    </row>
    <row r="1842" spans="1:7" ht="15">
      <c r="A1842" s="144"/>
      <c r="B1842" s="297" t="s">
        <v>585</v>
      </c>
      <c r="C1842" s="153" t="s">
        <v>790</v>
      </c>
      <c r="D1842" s="154" t="s">
        <v>251</v>
      </c>
      <c r="E1842" s="298">
        <v>0.25</v>
      </c>
      <c r="F1842" s="155">
        <v>5.6</v>
      </c>
      <c r="G1842" s="156">
        <v>1.4</v>
      </c>
    </row>
    <row r="1843" spans="1:7" ht="15">
      <c r="A1843" s="144"/>
      <c r="B1843" s="297" t="s">
        <v>582</v>
      </c>
      <c r="C1843" s="153" t="s">
        <v>791</v>
      </c>
      <c r="D1843" s="154" t="s">
        <v>251</v>
      </c>
      <c r="E1843" s="298">
        <v>0.25</v>
      </c>
      <c r="F1843" s="155">
        <v>7.2</v>
      </c>
      <c r="G1843" s="156">
        <v>1.8</v>
      </c>
    </row>
    <row r="1844" spans="1:7" ht="15" customHeight="1">
      <c r="A1844" s="144"/>
      <c r="B1844" s="619" t="s">
        <v>805</v>
      </c>
      <c r="C1844" s="619"/>
      <c r="D1844" s="619"/>
      <c r="E1844" s="619"/>
      <c r="F1844" s="619"/>
      <c r="G1844" s="156">
        <v>0.18000000000000002</v>
      </c>
    </row>
    <row r="1845" spans="1:7" ht="15">
      <c r="A1845" s="144"/>
      <c r="B1845" s="619" t="s">
        <v>792</v>
      </c>
      <c r="C1845" s="619"/>
      <c r="D1845" s="619"/>
      <c r="E1845" s="619"/>
      <c r="F1845" s="619"/>
      <c r="G1845" s="162">
        <v>3.38</v>
      </c>
    </row>
    <row r="1846" spans="1:7" ht="15">
      <c r="A1846" s="144"/>
      <c r="B1846" s="620" t="s">
        <v>90</v>
      </c>
      <c r="C1846" s="620"/>
      <c r="D1846" s="620"/>
      <c r="E1846" s="620"/>
      <c r="F1846" s="620"/>
      <c r="G1846" s="620"/>
    </row>
    <row r="1847" spans="1:7" ht="15">
      <c r="A1847" s="144"/>
      <c r="B1847" s="299"/>
      <c r="C1847" s="153"/>
      <c r="D1847" s="154"/>
      <c r="E1847" s="298"/>
      <c r="F1847" s="155"/>
      <c r="G1847" s="156"/>
    </row>
    <row r="1848" spans="1:7" ht="15">
      <c r="A1848" s="144"/>
      <c r="B1848" s="299"/>
      <c r="C1848" s="153"/>
      <c r="D1848" s="154"/>
      <c r="E1848" s="298"/>
      <c r="F1848" s="155"/>
      <c r="G1848" s="156"/>
    </row>
    <row r="1849" spans="1:7" ht="15">
      <c r="A1849" s="144"/>
      <c r="B1849" s="619" t="s">
        <v>793</v>
      </c>
      <c r="C1849" s="619"/>
      <c r="D1849" s="619"/>
      <c r="E1849" s="619"/>
      <c r="F1849" s="619"/>
      <c r="G1849" s="162">
        <v>0</v>
      </c>
    </row>
    <row r="1850" spans="1:7" ht="15">
      <c r="A1850" s="144"/>
      <c r="B1850" s="620" t="s">
        <v>794</v>
      </c>
      <c r="C1850" s="620"/>
      <c r="D1850" s="620"/>
      <c r="E1850" s="620"/>
      <c r="F1850" s="620"/>
      <c r="G1850" s="620"/>
    </row>
    <row r="1851" spans="1:7" ht="24.75">
      <c r="A1851" s="144"/>
      <c r="B1851" s="300" t="s">
        <v>1175</v>
      </c>
      <c r="C1851" s="153" t="s">
        <v>239</v>
      </c>
      <c r="D1851" s="154" t="s">
        <v>240</v>
      </c>
      <c r="E1851" s="298">
        <v>0.25</v>
      </c>
      <c r="F1851" s="155">
        <v>100.06</v>
      </c>
      <c r="G1851" s="156">
        <v>25.02</v>
      </c>
    </row>
    <row r="1852" spans="1:7" ht="15">
      <c r="A1852" s="144"/>
      <c r="B1852" s="619" t="s">
        <v>797</v>
      </c>
      <c r="C1852" s="619"/>
      <c r="D1852" s="619"/>
      <c r="E1852" s="619"/>
      <c r="F1852" s="619"/>
      <c r="G1852" s="162">
        <v>25.02</v>
      </c>
    </row>
    <row r="1853" spans="1:7" ht="15">
      <c r="A1853" s="144"/>
      <c r="B1853" s="620" t="s">
        <v>798</v>
      </c>
      <c r="C1853" s="620"/>
      <c r="D1853" s="620"/>
      <c r="E1853" s="620"/>
      <c r="F1853" s="620"/>
      <c r="G1853" s="620"/>
    </row>
    <row r="1854" spans="1:7" ht="15">
      <c r="A1854" s="144"/>
      <c r="B1854" s="300"/>
      <c r="C1854" s="153"/>
      <c r="D1854" s="154"/>
      <c r="E1854" s="298"/>
      <c r="F1854" s="298"/>
      <c r="G1854" s="156"/>
    </row>
    <row r="1855" spans="1:7" ht="15">
      <c r="A1855" s="144"/>
      <c r="B1855" s="300"/>
      <c r="C1855" s="301"/>
      <c r="D1855" s="154"/>
      <c r="E1855" s="298"/>
      <c r="F1855" s="302"/>
      <c r="G1855" s="156"/>
    </row>
    <row r="1856" spans="1:7" ht="15">
      <c r="A1856" s="144"/>
      <c r="B1856" s="303"/>
      <c r="C1856" s="304"/>
      <c r="D1856" s="305"/>
      <c r="E1856" s="306"/>
      <c r="F1856" s="305"/>
      <c r="G1856" s="306"/>
    </row>
    <row r="1857" spans="1:7" ht="15">
      <c r="A1857" s="144"/>
      <c r="B1857" s="621" t="s">
        <v>799</v>
      </c>
      <c r="C1857" s="621"/>
      <c r="D1857" s="621"/>
      <c r="E1857" s="621"/>
      <c r="F1857" s="621"/>
      <c r="G1857" s="307">
        <v>0</v>
      </c>
    </row>
    <row r="1858" spans="1:7" ht="15">
      <c r="A1858" s="144"/>
      <c r="B1858" s="330"/>
      <c r="C1858" s="330"/>
      <c r="D1858" s="330"/>
      <c r="E1858" s="330"/>
      <c r="F1858" s="330"/>
      <c r="G1858" s="330"/>
    </row>
    <row r="1859" spans="1:7" ht="16.5">
      <c r="A1859" s="144"/>
      <c r="B1859" s="330"/>
      <c r="C1859" s="330"/>
      <c r="D1859" s="330"/>
      <c r="E1859" s="330"/>
      <c r="F1859" s="329" t="s">
        <v>256</v>
      </c>
      <c r="G1859" s="162">
        <f>G1852+G1849+G1845</f>
        <v>28.4</v>
      </c>
    </row>
    <row r="1860" spans="1:7" ht="24.75">
      <c r="A1860" s="144"/>
      <c r="B1860" s="330"/>
      <c r="C1860" s="330"/>
      <c r="D1860" s="330"/>
      <c r="E1860" s="330"/>
      <c r="F1860" s="329" t="s">
        <v>800</v>
      </c>
      <c r="G1860" s="162">
        <f>'3 - Encargos Soc Anexo C'!$C$55%*'6- Comp Preç Unit'!G1845</f>
        <v>3.9549380000000003</v>
      </c>
    </row>
    <row r="1861" spans="1:7" ht="15">
      <c r="A1861" s="144"/>
      <c r="B1861" s="622"/>
      <c r="C1861" s="622"/>
      <c r="D1861" s="163"/>
      <c r="E1861" s="163"/>
      <c r="F1861" s="329" t="s">
        <v>258</v>
      </c>
      <c r="G1861" s="418">
        <f>'4 - BDI - Anexo D'!$I$26*(G1859+G1860)</f>
        <v>9.286540738450435</v>
      </c>
    </row>
    <row r="1862" spans="1:7" ht="16.5">
      <c r="A1862" s="144"/>
      <c r="B1862" s="622"/>
      <c r="C1862" s="622"/>
      <c r="D1862" s="163"/>
      <c r="E1862" s="163"/>
      <c r="F1862" s="308" t="s">
        <v>802</v>
      </c>
      <c r="G1862" s="309">
        <f>SUM(G1859:G1861)</f>
        <v>41.64147873845043</v>
      </c>
    </row>
    <row r="1863" spans="1:7" ht="16.5">
      <c r="A1863" s="171"/>
      <c r="B1863" s="171"/>
      <c r="C1863" s="171"/>
      <c r="D1863" s="171"/>
      <c r="E1863" s="171"/>
      <c r="F1863" s="308" t="s">
        <v>803</v>
      </c>
      <c r="G1863" s="309">
        <f>SUM(G1859:G1860)</f>
        <v>32.354938</v>
      </c>
    </row>
    <row r="1864" spans="1:7" ht="15">
      <c r="A1864" s="171"/>
      <c r="B1864" s="171"/>
      <c r="C1864" s="171"/>
      <c r="D1864" s="171"/>
      <c r="E1864" s="171"/>
      <c r="F1864" s="310"/>
      <c r="G1864" s="313"/>
    </row>
    <row r="1865" spans="1:9" ht="15">
      <c r="A1865" s="172" t="str">
        <f>'Orçamento Básico - Anexo A'!A85</f>
        <v>B.22.a</v>
      </c>
      <c r="B1865" s="167"/>
      <c r="C1865" s="426" t="str">
        <f>'Orçamento Básico - Anexo A'!B85</f>
        <v>Retirada de contator</v>
      </c>
      <c r="D1865" s="167" t="s">
        <v>83</v>
      </c>
      <c r="E1865" s="167"/>
      <c r="F1865" s="167"/>
      <c r="G1865" s="173">
        <f>G1896</f>
        <v>32.354938</v>
      </c>
      <c r="I1865" s="422"/>
    </row>
    <row r="1866" spans="1:7" ht="15">
      <c r="A1866" s="144"/>
      <c r="B1866" s="145" t="s">
        <v>241</v>
      </c>
      <c r="C1866" s="169" t="str">
        <f>C1865</f>
        <v>Retirada de contator</v>
      </c>
      <c r="D1866" s="145"/>
      <c r="E1866" s="145"/>
      <c r="F1866" s="145"/>
      <c r="G1866" s="145"/>
    </row>
    <row r="1867" spans="1:7" ht="15">
      <c r="A1867" s="144"/>
      <c r="B1867" s="145" t="s">
        <v>242</v>
      </c>
      <c r="C1867" s="147" t="s">
        <v>83</v>
      </c>
      <c r="D1867" s="145"/>
      <c r="E1867" s="145"/>
      <c r="F1867" s="145"/>
      <c r="G1867" s="145"/>
    </row>
    <row r="1868" spans="1:7" ht="15">
      <c r="A1868" s="144"/>
      <c r="B1868" s="145" t="s">
        <v>93</v>
      </c>
      <c r="C1868" s="170" t="str">
        <f>A1865</f>
        <v>B.22.a</v>
      </c>
      <c r="D1868" s="145"/>
      <c r="E1868" s="145"/>
      <c r="F1868" s="145"/>
      <c r="G1868" s="145"/>
    </row>
    <row r="1869" spans="1:7" ht="15">
      <c r="A1869" s="144"/>
      <c r="B1869" s="145" t="s">
        <v>1350</v>
      </c>
      <c r="C1869" s="145" t="s">
        <v>1349</v>
      </c>
      <c r="D1869" s="145"/>
      <c r="E1869" s="145"/>
      <c r="F1869" s="145"/>
      <c r="G1869" s="145"/>
    </row>
    <row r="1870" spans="1:7" ht="15">
      <c r="A1870" s="144"/>
      <c r="B1870" s="145" t="s">
        <v>243</v>
      </c>
      <c r="C1870" s="149" t="s">
        <v>879</v>
      </c>
      <c r="D1870" s="145"/>
      <c r="E1870" s="145"/>
      <c r="F1870" s="145"/>
      <c r="G1870" s="145"/>
    </row>
    <row r="1871" spans="1:7" ht="15">
      <c r="A1871" s="144"/>
      <c r="B1871" s="145" t="s">
        <v>245</v>
      </c>
      <c r="C1871" s="150" t="s">
        <v>880</v>
      </c>
      <c r="D1871" s="145"/>
      <c r="E1871" s="145"/>
      <c r="F1871" s="145"/>
      <c r="G1871" s="145"/>
    </row>
    <row r="1872" spans="1:7" ht="15">
      <c r="A1872" s="144"/>
      <c r="B1872" s="145"/>
      <c r="C1872" s="145"/>
      <c r="D1872" s="145"/>
      <c r="E1872" s="145"/>
      <c r="F1872" s="145"/>
      <c r="G1872" s="145"/>
    </row>
    <row r="1873" spans="1:7" ht="15">
      <c r="A1873" s="144"/>
      <c r="B1873" s="151" t="s">
        <v>246</v>
      </c>
      <c r="C1873" s="151" t="s">
        <v>69</v>
      </c>
      <c r="D1873" s="151" t="s">
        <v>91</v>
      </c>
      <c r="E1873" s="151" t="s">
        <v>247</v>
      </c>
      <c r="F1873" s="151" t="s">
        <v>248</v>
      </c>
      <c r="G1873" s="151" t="s">
        <v>249</v>
      </c>
    </row>
    <row r="1874" spans="1:7" ht="15" customHeight="1">
      <c r="A1874" s="144"/>
      <c r="B1874" s="623" t="s">
        <v>789</v>
      </c>
      <c r="C1874" s="623"/>
      <c r="D1874" s="623"/>
      <c r="E1874" s="623"/>
      <c r="F1874" s="623"/>
      <c r="G1874" s="623"/>
    </row>
    <row r="1875" spans="1:7" ht="15">
      <c r="A1875" s="144"/>
      <c r="B1875" s="297" t="s">
        <v>585</v>
      </c>
      <c r="C1875" s="153" t="s">
        <v>790</v>
      </c>
      <c r="D1875" s="154" t="s">
        <v>251</v>
      </c>
      <c r="E1875" s="298">
        <v>0.25</v>
      </c>
      <c r="F1875" s="155">
        <v>5.6</v>
      </c>
      <c r="G1875" s="156">
        <v>1.4</v>
      </c>
    </row>
    <row r="1876" spans="1:7" ht="15">
      <c r="A1876" s="144"/>
      <c r="B1876" s="297" t="s">
        <v>582</v>
      </c>
      <c r="C1876" s="153" t="s">
        <v>791</v>
      </c>
      <c r="D1876" s="154" t="s">
        <v>251</v>
      </c>
      <c r="E1876" s="298">
        <v>0.25</v>
      </c>
      <c r="F1876" s="155">
        <v>7.2</v>
      </c>
      <c r="G1876" s="156">
        <v>1.8</v>
      </c>
    </row>
    <row r="1877" spans="1:7" ht="15">
      <c r="A1877" s="144"/>
      <c r="B1877" s="619" t="s">
        <v>805</v>
      </c>
      <c r="C1877" s="619"/>
      <c r="D1877" s="619"/>
      <c r="E1877" s="619"/>
      <c r="F1877" s="619"/>
      <c r="G1877" s="156">
        <v>0.18000000000000002</v>
      </c>
    </row>
    <row r="1878" spans="1:7" ht="15" customHeight="1">
      <c r="A1878" s="144"/>
      <c r="B1878" s="619" t="s">
        <v>792</v>
      </c>
      <c r="C1878" s="619"/>
      <c r="D1878" s="619"/>
      <c r="E1878" s="619"/>
      <c r="F1878" s="619"/>
      <c r="G1878" s="162">
        <v>3.38</v>
      </c>
    </row>
    <row r="1879" spans="1:7" ht="15">
      <c r="A1879" s="144"/>
      <c r="B1879" s="620" t="s">
        <v>90</v>
      </c>
      <c r="C1879" s="620"/>
      <c r="D1879" s="620"/>
      <c r="E1879" s="620"/>
      <c r="F1879" s="620"/>
      <c r="G1879" s="620"/>
    </row>
    <row r="1880" spans="1:7" ht="15">
      <c r="A1880" s="144"/>
      <c r="B1880" s="299"/>
      <c r="C1880" s="153"/>
      <c r="D1880" s="154"/>
      <c r="E1880" s="298"/>
      <c r="F1880" s="155"/>
      <c r="G1880" s="156"/>
    </row>
    <row r="1881" spans="1:7" ht="15">
      <c r="A1881" s="144"/>
      <c r="B1881" s="299"/>
      <c r="C1881" s="153"/>
      <c r="D1881" s="154"/>
      <c r="E1881" s="298"/>
      <c r="F1881" s="155"/>
      <c r="G1881" s="156"/>
    </row>
    <row r="1882" spans="1:7" ht="15" customHeight="1">
      <c r="A1882" s="144"/>
      <c r="B1882" s="619" t="s">
        <v>793</v>
      </c>
      <c r="C1882" s="619"/>
      <c r="D1882" s="619"/>
      <c r="E1882" s="619"/>
      <c r="F1882" s="619"/>
      <c r="G1882" s="162">
        <v>0</v>
      </c>
    </row>
    <row r="1883" spans="1:7" ht="15" customHeight="1">
      <c r="A1883" s="144"/>
      <c r="B1883" s="620" t="s">
        <v>794</v>
      </c>
      <c r="C1883" s="620"/>
      <c r="D1883" s="620"/>
      <c r="E1883" s="620"/>
      <c r="F1883" s="620"/>
      <c r="G1883" s="620"/>
    </row>
    <row r="1884" spans="1:7" ht="24.75">
      <c r="A1884" s="144"/>
      <c r="B1884" s="300" t="s">
        <v>1175</v>
      </c>
      <c r="C1884" s="153" t="s">
        <v>239</v>
      </c>
      <c r="D1884" s="154" t="s">
        <v>240</v>
      </c>
      <c r="E1884" s="298">
        <v>0.25</v>
      </c>
      <c r="F1884" s="155">
        <v>100.06</v>
      </c>
      <c r="G1884" s="156">
        <v>25.02</v>
      </c>
    </row>
    <row r="1885" spans="1:7" ht="15" customHeight="1">
      <c r="A1885" s="144"/>
      <c r="B1885" s="619" t="s">
        <v>797</v>
      </c>
      <c r="C1885" s="619"/>
      <c r="D1885" s="619"/>
      <c r="E1885" s="619"/>
      <c r="F1885" s="619"/>
      <c r="G1885" s="162">
        <v>25.02</v>
      </c>
    </row>
    <row r="1886" spans="1:7" ht="15">
      <c r="A1886" s="144"/>
      <c r="B1886" s="620" t="s">
        <v>798</v>
      </c>
      <c r="C1886" s="620"/>
      <c r="D1886" s="620"/>
      <c r="E1886" s="620"/>
      <c r="F1886" s="620"/>
      <c r="G1886" s="620"/>
    </row>
    <row r="1887" spans="1:7" ht="15">
      <c r="A1887" s="144"/>
      <c r="B1887" s="300"/>
      <c r="C1887" s="153"/>
      <c r="D1887" s="154"/>
      <c r="E1887" s="298"/>
      <c r="F1887" s="298"/>
      <c r="G1887" s="156"/>
    </row>
    <row r="1888" spans="1:7" ht="15">
      <c r="A1888" s="144"/>
      <c r="B1888" s="300"/>
      <c r="C1888" s="301"/>
      <c r="D1888" s="154"/>
      <c r="E1888" s="298"/>
      <c r="F1888" s="302"/>
      <c r="G1888" s="156"/>
    </row>
    <row r="1889" spans="1:7" ht="15">
      <c r="A1889" s="144"/>
      <c r="B1889" s="303"/>
      <c r="C1889" s="304"/>
      <c r="D1889" s="305"/>
      <c r="E1889" s="306"/>
      <c r="F1889" s="305"/>
      <c r="G1889" s="306"/>
    </row>
    <row r="1890" spans="1:7" ht="15" customHeight="1">
      <c r="A1890" s="144"/>
      <c r="B1890" s="621" t="s">
        <v>799</v>
      </c>
      <c r="C1890" s="621"/>
      <c r="D1890" s="621"/>
      <c r="E1890" s="621"/>
      <c r="F1890" s="621"/>
      <c r="G1890" s="307">
        <v>0</v>
      </c>
    </row>
    <row r="1891" spans="1:7" ht="15">
      <c r="A1891" s="144"/>
      <c r="B1891" s="330"/>
      <c r="C1891" s="330"/>
      <c r="D1891" s="330"/>
      <c r="E1891" s="330"/>
      <c r="F1891" s="330"/>
      <c r="G1891" s="330"/>
    </row>
    <row r="1892" spans="1:7" ht="16.5">
      <c r="A1892" s="144"/>
      <c r="B1892" s="330"/>
      <c r="C1892" s="330"/>
      <c r="D1892" s="330"/>
      <c r="E1892" s="330"/>
      <c r="F1892" s="329" t="s">
        <v>256</v>
      </c>
      <c r="G1892" s="162">
        <f>G1885+G1882+G1878</f>
        <v>28.4</v>
      </c>
    </row>
    <row r="1893" spans="1:7" ht="24.75">
      <c r="A1893" s="144"/>
      <c r="B1893" s="330"/>
      <c r="C1893" s="330"/>
      <c r="D1893" s="330"/>
      <c r="E1893" s="330"/>
      <c r="F1893" s="329" t="s">
        <v>800</v>
      </c>
      <c r="G1893" s="162">
        <f>'3 - Encargos Soc Anexo C'!$C$55%*'6- Comp Preç Unit'!G1878</f>
        <v>3.9549380000000003</v>
      </c>
    </row>
    <row r="1894" spans="1:7" ht="15" customHeight="1">
      <c r="A1894" s="144"/>
      <c r="B1894" s="622"/>
      <c r="C1894" s="622"/>
      <c r="D1894" s="163"/>
      <c r="E1894" s="163"/>
      <c r="F1894" s="329" t="s">
        <v>258</v>
      </c>
      <c r="G1894" s="418">
        <f>'4 - BDI - Anexo D'!$I$26*(G1892+G1893)</f>
        <v>9.286540738450435</v>
      </c>
    </row>
    <row r="1895" spans="1:7" ht="16.5">
      <c r="A1895" s="144"/>
      <c r="B1895" s="622"/>
      <c r="C1895" s="622"/>
      <c r="D1895" s="163"/>
      <c r="E1895" s="163"/>
      <c r="F1895" s="308" t="s">
        <v>802</v>
      </c>
      <c r="G1895" s="309">
        <f>SUM(G1892:G1894)</f>
        <v>41.64147873845043</v>
      </c>
    </row>
    <row r="1896" spans="1:7" ht="16.5">
      <c r="A1896" s="171"/>
      <c r="B1896" s="171"/>
      <c r="C1896" s="171"/>
      <c r="D1896" s="171"/>
      <c r="E1896" s="171"/>
      <c r="F1896" s="308" t="s">
        <v>803</v>
      </c>
      <c r="G1896" s="309">
        <f>SUM(G1892:G1893)</f>
        <v>32.354938</v>
      </c>
    </row>
    <row r="1897" spans="1:7" ht="15">
      <c r="A1897" s="171"/>
      <c r="B1897" s="171"/>
      <c r="C1897" s="171"/>
      <c r="D1897" s="171"/>
      <c r="E1897" s="171"/>
      <c r="F1897" s="310"/>
      <c r="G1897" s="313"/>
    </row>
    <row r="1898" spans="1:9" ht="15">
      <c r="A1898" s="172" t="str">
        <f>'Orçamento Básico - Anexo A'!A87</f>
        <v>B.23.a</v>
      </c>
      <c r="B1898" s="167"/>
      <c r="C1898" s="426" t="str">
        <f>'Orçamento Básico - Anexo A'!B86</f>
        <v>Retirada de metro de cabo 0,6/1,0kV instalado em eletroduto ou braço de IP</v>
      </c>
      <c r="D1898" s="167" t="s">
        <v>83</v>
      </c>
      <c r="E1898" s="167"/>
      <c r="F1898" s="167"/>
      <c r="G1898" s="173">
        <f>G1929</f>
        <v>1.3038140000000003</v>
      </c>
      <c r="I1898" s="422"/>
    </row>
    <row r="1899" spans="1:7" ht="15">
      <c r="A1899" s="144"/>
      <c r="B1899" s="145" t="s">
        <v>241</v>
      </c>
      <c r="C1899" s="169" t="s">
        <v>337</v>
      </c>
      <c r="D1899" s="145"/>
      <c r="E1899" s="145"/>
      <c r="F1899" s="145"/>
      <c r="G1899" s="145"/>
    </row>
    <row r="1900" spans="1:7" ht="15">
      <c r="A1900" s="144"/>
      <c r="B1900" s="145" t="s">
        <v>242</v>
      </c>
      <c r="C1900" s="147" t="s">
        <v>83</v>
      </c>
      <c r="D1900" s="145"/>
      <c r="E1900" s="145"/>
      <c r="F1900" s="145"/>
      <c r="G1900" s="145"/>
    </row>
    <row r="1901" spans="1:7" ht="15">
      <c r="A1901" s="144"/>
      <c r="B1901" s="145" t="s">
        <v>93</v>
      </c>
      <c r="C1901" s="170" t="str">
        <f>A1898</f>
        <v>B.23.a</v>
      </c>
      <c r="D1901" s="145"/>
      <c r="E1901" s="145"/>
      <c r="F1901" s="145"/>
      <c r="G1901" s="145"/>
    </row>
    <row r="1902" spans="1:7" ht="15">
      <c r="A1902" s="144"/>
      <c r="B1902" s="145" t="s">
        <v>1350</v>
      </c>
      <c r="C1902" s="145" t="s">
        <v>1349</v>
      </c>
      <c r="D1902" s="145"/>
      <c r="E1902" s="145"/>
      <c r="F1902" s="145"/>
      <c r="G1902" s="145"/>
    </row>
    <row r="1903" spans="1:7" ht="15">
      <c r="A1903" s="144"/>
      <c r="B1903" s="145" t="s">
        <v>243</v>
      </c>
      <c r="C1903" s="149" t="s">
        <v>879</v>
      </c>
      <c r="D1903" s="145"/>
      <c r="E1903" s="145"/>
      <c r="F1903" s="145"/>
      <c r="G1903" s="145"/>
    </row>
    <row r="1904" spans="1:7" ht="15">
      <c r="A1904" s="144"/>
      <c r="B1904" s="145" t="s">
        <v>245</v>
      </c>
      <c r="C1904" s="150" t="s">
        <v>880</v>
      </c>
      <c r="D1904" s="145"/>
      <c r="E1904" s="145"/>
      <c r="F1904" s="145"/>
      <c r="G1904" s="145"/>
    </row>
    <row r="1905" spans="1:7" ht="15">
      <c r="A1905" s="144"/>
      <c r="B1905" s="145"/>
      <c r="C1905" s="145"/>
      <c r="D1905" s="145"/>
      <c r="E1905" s="145"/>
      <c r="F1905" s="145"/>
      <c r="G1905" s="145"/>
    </row>
    <row r="1906" spans="1:7" ht="15">
      <c r="A1906" s="144"/>
      <c r="B1906" s="151" t="s">
        <v>246</v>
      </c>
      <c r="C1906" s="151" t="s">
        <v>69</v>
      </c>
      <c r="D1906" s="151" t="s">
        <v>91</v>
      </c>
      <c r="E1906" s="151" t="s">
        <v>247</v>
      </c>
      <c r="F1906" s="151" t="s">
        <v>248</v>
      </c>
      <c r="G1906" s="151" t="s">
        <v>249</v>
      </c>
    </row>
    <row r="1907" spans="1:7" ht="15">
      <c r="A1907" s="144"/>
      <c r="B1907" s="623" t="s">
        <v>789</v>
      </c>
      <c r="C1907" s="623"/>
      <c r="D1907" s="623"/>
      <c r="E1907" s="623"/>
      <c r="F1907" s="623"/>
      <c r="G1907" s="623"/>
    </row>
    <row r="1908" spans="1:7" ht="15">
      <c r="A1908" s="144"/>
      <c r="B1908" s="297" t="s">
        <v>585</v>
      </c>
      <c r="C1908" s="153" t="s">
        <v>790</v>
      </c>
      <c r="D1908" s="154" t="s">
        <v>251</v>
      </c>
      <c r="E1908" s="298">
        <v>0.01</v>
      </c>
      <c r="F1908" s="155">
        <v>5.6</v>
      </c>
      <c r="G1908" s="156">
        <v>0.06</v>
      </c>
    </row>
    <row r="1909" spans="1:7" ht="15">
      <c r="A1909" s="144"/>
      <c r="B1909" s="297" t="s">
        <v>582</v>
      </c>
      <c r="C1909" s="153" t="s">
        <v>791</v>
      </c>
      <c r="D1909" s="154" t="s">
        <v>251</v>
      </c>
      <c r="E1909" s="298">
        <v>0.01</v>
      </c>
      <c r="F1909" s="155">
        <v>7.2</v>
      </c>
      <c r="G1909" s="156">
        <v>0.07</v>
      </c>
    </row>
    <row r="1910" spans="1:7" ht="15">
      <c r="A1910" s="144"/>
      <c r="B1910" s="619" t="s">
        <v>805</v>
      </c>
      <c r="C1910" s="619"/>
      <c r="D1910" s="619"/>
      <c r="E1910" s="619"/>
      <c r="F1910" s="619"/>
      <c r="G1910" s="156">
        <v>0.007</v>
      </c>
    </row>
    <row r="1911" spans="1:7" ht="15" customHeight="1">
      <c r="A1911" s="144"/>
      <c r="B1911" s="619" t="s">
        <v>792</v>
      </c>
      <c r="C1911" s="619"/>
      <c r="D1911" s="619"/>
      <c r="E1911" s="619"/>
      <c r="F1911" s="619"/>
      <c r="G1911" s="162">
        <v>0.14</v>
      </c>
    </row>
    <row r="1912" spans="1:7" ht="15">
      <c r="A1912" s="144"/>
      <c r="B1912" s="620" t="s">
        <v>90</v>
      </c>
      <c r="C1912" s="620"/>
      <c r="D1912" s="620"/>
      <c r="E1912" s="620"/>
      <c r="F1912" s="620"/>
      <c r="G1912" s="620"/>
    </row>
    <row r="1913" spans="1:7" ht="15">
      <c r="A1913" s="144"/>
      <c r="B1913" s="299"/>
      <c r="C1913" s="153"/>
      <c r="D1913" s="154"/>
      <c r="E1913" s="298"/>
      <c r="F1913" s="155"/>
      <c r="G1913" s="156"/>
    </row>
    <row r="1914" spans="1:7" ht="15">
      <c r="A1914" s="144"/>
      <c r="B1914" s="299"/>
      <c r="C1914" s="153"/>
      <c r="D1914" s="154"/>
      <c r="E1914" s="298"/>
      <c r="F1914" s="155"/>
      <c r="G1914" s="156"/>
    </row>
    <row r="1915" spans="1:7" ht="15" customHeight="1">
      <c r="A1915" s="144"/>
      <c r="B1915" s="619" t="s">
        <v>793</v>
      </c>
      <c r="C1915" s="619"/>
      <c r="D1915" s="619"/>
      <c r="E1915" s="619"/>
      <c r="F1915" s="619"/>
      <c r="G1915" s="162">
        <v>0</v>
      </c>
    </row>
    <row r="1916" spans="1:7" ht="15" customHeight="1">
      <c r="A1916" s="144"/>
      <c r="B1916" s="620" t="s">
        <v>794</v>
      </c>
      <c r="C1916" s="620"/>
      <c r="D1916" s="620"/>
      <c r="E1916" s="620"/>
      <c r="F1916" s="620"/>
      <c r="G1916" s="620"/>
    </row>
    <row r="1917" spans="1:7" ht="24.75">
      <c r="A1917" s="144"/>
      <c r="B1917" s="300" t="s">
        <v>1175</v>
      </c>
      <c r="C1917" s="153" t="s">
        <v>239</v>
      </c>
      <c r="D1917" s="154" t="s">
        <v>240</v>
      </c>
      <c r="E1917" s="298">
        <v>0.01</v>
      </c>
      <c r="F1917" s="155">
        <v>100.06</v>
      </c>
      <c r="G1917" s="156">
        <v>1</v>
      </c>
    </row>
    <row r="1918" spans="1:7" ht="15" customHeight="1">
      <c r="A1918" s="144"/>
      <c r="B1918" s="619" t="s">
        <v>797</v>
      </c>
      <c r="C1918" s="619"/>
      <c r="D1918" s="619"/>
      <c r="E1918" s="619"/>
      <c r="F1918" s="619"/>
      <c r="G1918" s="162">
        <v>1</v>
      </c>
    </row>
    <row r="1919" spans="1:7" ht="15">
      <c r="A1919" s="144"/>
      <c r="B1919" s="620" t="s">
        <v>798</v>
      </c>
      <c r="C1919" s="620"/>
      <c r="D1919" s="620"/>
      <c r="E1919" s="620"/>
      <c r="F1919" s="620"/>
      <c r="G1919" s="620"/>
    </row>
    <row r="1920" spans="1:7" ht="15">
      <c r="A1920" s="144"/>
      <c r="B1920" s="300"/>
      <c r="C1920" s="153"/>
      <c r="D1920" s="154"/>
      <c r="E1920" s="298"/>
      <c r="F1920" s="298"/>
      <c r="G1920" s="156"/>
    </row>
    <row r="1921" spans="1:7" ht="15">
      <c r="A1921" s="144"/>
      <c r="B1921" s="300"/>
      <c r="C1921" s="301"/>
      <c r="D1921" s="154"/>
      <c r="E1921" s="298"/>
      <c r="F1921" s="302"/>
      <c r="G1921" s="156"/>
    </row>
    <row r="1922" spans="1:7" ht="15">
      <c r="A1922" s="144"/>
      <c r="B1922" s="303"/>
      <c r="C1922" s="304"/>
      <c r="D1922" s="305"/>
      <c r="E1922" s="306"/>
      <c r="F1922" s="305"/>
      <c r="G1922" s="306"/>
    </row>
    <row r="1923" spans="1:7" ht="15" customHeight="1">
      <c r="A1923" s="144"/>
      <c r="B1923" s="621" t="s">
        <v>799</v>
      </c>
      <c r="C1923" s="621"/>
      <c r="D1923" s="621"/>
      <c r="E1923" s="621"/>
      <c r="F1923" s="621"/>
      <c r="G1923" s="307">
        <v>0</v>
      </c>
    </row>
    <row r="1924" spans="1:7" ht="15">
      <c r="A1924" s="144"/>
      <c r="B1924" s="330"/>
      <c r="C1924" s="330"/>
      <c r="D1924" s="330"/>
      <c r="E1924" s="330"/>
      <c r="F1924" s="330"/>
      <c r="G1924" s="330"/>
    </row>
    <row r="1925" spans="1:7" ht="16.5">
      <c r="A1925" s="144"/>
      <c r="B1925" s="330"/>
      <c r="C1925" s="330"/>
      <c r="D1925" s="330"/>
      <c r="E1925" s="330"/>
      <c r="F1925" s="329" t="s">
        <v>256</v>
      </c>
      <c r="G1925" s="162">
        <f>G1918+G1915+G1911</f>
        <v>1.1400000000000001</v>
      </c>
    </row>
    <row r="1926" spans="1:7" ht="24.75">
      <c r="A1926" s="144"/>
      <c r="B1926" s="330"/>
      <c r="C1926" s="330"/>
      <c r="D1926" s="330"/>
      <c r="E1926" s="330"/>
      <c r="F1926" s="329" t="s">
        <v>800</v>
      </c>
      <c r="G1926" s="162">
        <f>'3 - Encargos Soc Anexo C'!$C$55%*'6- Comp Preç Unit'!G1911</f>
        <v>0.16381400000000004</v>
      </c>
    </row>
    <row r="1927" spans="1:7" ht="15" customHeight="1">
      <c r="A1927" s="144"/>
      <c r="B1927" s="622"/>
      <c r="C1927" s="622"/>
      <c r="D1927" s="163"/>
      <c r="E1927" s="163"/>
      <c r="F1927" s="329" t="s">
        <v>258</v>
      </c>
      <c r="G1927" s="418">
        <f>'4 - BDI - Anexo D'!$I$26*(G1925+G1926)</f>
        <v>0.37422175948419434</v>
      </c>
    </row>
    <row r="1928" spans="1:7" ht="16.5">
      <c r="A1928" s="144"/>
      <c r="B1928" s="622"/>
      <c r="C1928" s="622"/>
      <c r="D1928" s="163"/>
      <c r="E1928" s="163"/>
      <c r="F1928" s="308" t="s">
        <v>802</v>
      </c>
      <c r="G1928" s="309">
        <f>SUM(G1925:G1927)</f>
        <v>1.6780357594841946</v>
      </c>
    </row>
    <row r="1929" spans="1:7" ht="16.5">
      <c r="A1929" s="171"/>
      <c r="B1929" s="171"/>
      <c r="C1929" s="171"/>
      <c r="D1929" s="171"/>
      <c r="E1929" s="171"/>
      <c r="F1929" s="308" t="s">
        <v>803</v>
      </c>
      <c r="G1929" s="309">
        <f>SUM(G1925:G1926)</f>
        <v>1.3038140000000003</v>
      </c>
    </row>
    <row r="1930" spans="1:7" ht="15">
      <c r="A1930" s="171"/>
      <c r="B1930" s="171"/>
      <c r="C1930" s="171"/>
      <c r="D1930" s="171"/>
      <c r="E1930" s="171"/>
      <c r="F1930" s="171"/>
      <c r="G1930" s="171"/>
    </row>
    <row r="1931" spans="1:9" ht="15">
      <c r="A1931" s="172" t="str">
        <f>'Orçamento Básico - Anexo A'!A89</f>
        <v>B.24.a</v>
      </c>
      <c r="B1931" s="167"/>
      <c r="C1931" s="168" t="str">
        <f>'Orçamento Básico - Anexo A'!B88</f>
        <v>Retirada de luminária (70 - 400W) em topo de poste</v>
      </c>
      <c r="D1931" s="167" t="s">
        <v>83</v>
      </c>
      <c r="E1931" s="167"/>
      <c r="F1931" s="167"/>
      <c r="G1931" s="173">
        <v>32.349999999999994</v>
      </c>
      <c r="I1931" s="422"/>
    </row>
    <row r="1932" spans="1:7" ht="15">
      <c r="A1932" s="144"/>
      <c r="B1932" s="145" t="s">
        <v>241</v>
      </c>
      <c r="C1932" s="169" t="s">
        <v>339</v>
      </c>
      <c r="D1932" s="145"/>
      <c r="E1932" s="145"/>
      <c r="F1932" s="145"/>
      <c r="G1932" s="145"/>
    </row>
    <row r="1933" spans="1:7" ht="15">
      <c r="A1933" s="144"/>
      <c r="B1933" s="145" t="s">
        <v>242</v>
      </c>
      <c r="C1933" s="147" t="s">
        <v>83</v>
      </c>
      <c r="D1933" s="145"/>
      <c r="E1933" s="145"/>
      <c r="F1933" s="145"/>
      <c r="G1933" s="145"/>
    </row>
    <row r="1934" spans="1:7" ht="15">
      <c r="A1934" s="144"/>
      <c r="B1934" s="145" t="s">
        <v>93</v>
      </c>
      <c r="C1934" s="170" t="str">
        <f>A1931</f>
        <v>B.24.a</v>
      </c>
      <c r="D1934" s="145"/>
      <c r="E1934" s="145"/>
      <c r="F1934" s="145"/>
      <c r="G1934" s="145"/>
    </row>
    <row r="1935" spans="1:7" ht="15">
      <c r="A1935" s="144"/>
      <c r="B1935" s="145" t="s">
        <v>1350</v>
      </c>
      <c r="C1935" s="145" t="s">
        <v>1349</v>
      </c>
      <c r="D1935" s="145"/>
      <c r="E1935" s="145"/>
      <c r="F1935" s="145"/>
      <c r="G1935" s="145"/>
    </row>
    <row r="1936" spans="1:7" ht="15">
      <c r="A1936" s="144"/>
      <c r="B1936" s="145" t="s">
        <v>243</v>
      </c>
      <c r="C1936" s="149" t="s">
        <v>822</v>
      </c>
      <c r="D1936" s="145"/>
      <c r="E1936" s="145"/>
      <c r="F1936" s="145"/>
      <c r="G1936" s="145"/>
    </row>
    <row r="1937" spans="1:7" ht="15">
      <c r="A1937" s="144"/>
      <c r="B1937" s="145" t="s">
        <v>245</v>
      </c>
      <c r="C1937" s="150" t="s">
        <v>1332</v>
      </c>
      <c r="D1937" s="145"/>
      <c r="E1937" s="145"/>
      <c r="F1937" s="145"/>
      <c r="G1937" s="145"/>
    </row>
    <row r="1938" spans="1:7" ht="15">
      <c r="A1938" s="144"/>
      <c r="B1938" s="145"/>
      <c r="C1938" s="145"/>
      <c r="D1938" s="145"/>
      <c r="E1938" s="145"/>
      <c r="F1938" s="145"/>
      <c r="G1938" s="145"/>
    </row>
    <row r="1939" spans="1:7" ht="15">
      <c r="A1939" s="144"/>
      <c r="B1939" s="151" t="s">
        <v>246</v>
      </c>
      <c r="C1939" s="151" t="s">
        <v>69</v>
      </c>
      <c r="D1939" s="151" t="s">
        <v>91</v>
      </c>
      <c r="E1939" s="151" t="s">
        <v>247</v>
      </c>
      <c r="F1939" s="151" t="s">
        <v>248</v>
      </c>
      <c r="G1939" s="151" t="s">
        <v>249</v>
      </c>
    </row>
    <row r="1940" spans="1:7" ht="15" customHeight="1">
      <c r="A1940" s="144"/>
      <c r="B1940" s="623" t="s">
        <v>789</v>
      </c>
      <c r="C1940" s="623"/>
      <c r="D1940" s="623"/>
      <c r="E1940" s="623"/>
      <c r="F1940" s="623"/>
      <c r="G1940" s="623"/>
    </row>
    <row r="1941" spans="1:7" ht="15">
      <c r="A1941" s="144"/>
      <c r="B1941" s="297" t="s">
        <v>585</v>
      </c>
      <c r="C1941" s="153" t="s">
        <v>790</v>
      </c>
      <c r="D1941" s="154" t="s">
        <v>251</v>
      </c>
      <c r="E1941" s="298">
        <v>0.25</v>
      </c>
      <c r="F1941" s="155">
        <v>5.6</v>
      </c>
      <c r="G1941" s="156">
        <v>1.4</v>
      </c>
    </row>
    <row r="1942" spans="1:7" ht="15">
      <c r="A1942" s="144"/>
      <c r="B1942" s="297" t="s">
        <v>582</v>
      </c>
      <c r="C1942" s="153" t="s">
        <v>791</v>
      </c>
      <c r="D1942" s="154" t="s">
        <v>251</v>
      </c>
      <c r="E1942" s="298">
        <v>0.25</v>
      </c>
      <c r="F1942" s="155">
        <v>7.2</v>
      </c>
      <c r="G1942" s="156">
        <v>1.8</v>
      </c>
    </row>
    <row r="1943" spans="1:7" ht="15">
      <c r="A1943" s="144"/>
      <c r="B1943" s="619" t="s">
        <v>805</v>
      </c>
      <c r="C1943" s="619"/>
      <c r="D1943" s="619"/>
      <c r="E1943" s="619"/>
      <c r="F1943" s="619"/>
      <c r="G1943" s="156">
        <v>0.18000000000000002</v>
      </c>
    </row>
    <row r="1944" spans="1:7" ht="15" customHeight="1">
      <c r="A1944" s="144"/>
      <c r="B1944" s="619" t="s">
        <v>792</v>
      </c>
      <c r="C1944" s="619"/>
      <c r="D1944" s="619"/>
      <c r="E1944" s="619"/>
      <c r="F1944" s="619"/>
      <c r="G1944" s="162">
        <v>3.38</v>
      </c>
    </row>
    <row r="1945" spans="1:7" ht="15">
      <c r="A1945" s="144"/>
      <c r="B1945" s="620" t="s">
        <v>90</v>
      </c>
      <c r="C1945" s="620"/>
      <c r="D1945" s="620"/>
      <c r="E1945" s="620"/>
      <c r="F1945" s="620"/>
      <c r="G1945" s="620"/>
    </row>
    <row r="1946" spans="1:7" ht="15">
      <c r="A1946" s="144"/>
      <c r="B1946" s="299"/>
      <c r="C1946" s="153"/>
      <c r="D1946" s="154"/>
      <c r="E1946" s="298"/>
      <c r="F1946" s="155"/>
      <c r="G1946" s="156"/>
    </row>
    <row r="1947" spans="1:7" ht="15">
      <c r="A1947" s="144"/>
      <c r="B1947" s="299"/>
      <c r="C1947" s="153"/>
      <c r="D1947" s="154"/>
      <c r="E1947" s="298"/>
      <c r="F1947" s="155"/>
      <c r="G1947" s="156"/>
    </row>
    <row r="1948" spans="1:7" ht="15" customHeight="1">
      <c r="A1948" s="144"/>
      <c r="B1948" s="619" t="s">
        <v>793</v>
      </c>
      <c r="C1948" s="619"/>
      <c r="D1948" s="619"/>
      <c r="E1948" s="619"/>
      <c r="F1948" s="619"/>
      <c r="G1948" s="162">
        <v>0</v>
      </c>
    </row>
    <row r="1949" spans="1:7" ht="15" customHeight="1">
      <c r="A1949" s="144"/>
      <c r="B1949" s="620" t="s">
        <v>794</v>
      </c>
      <c r="C1949" s="620"/>
      <c r="D1949" s="620"/>
      <c r="E1949" s="620"/>
      <c r="F1949" s="620"/>
      <c r="G1949" s="620"/>
    </row>
    <row r="1950" spans="1:7" ht="24.75">
      <c r="A1950" s="144"/>
      <c r="B1950" s="300" t="s">
        <v>1175</v>
      </c>
      <c r="C1950" s="153" t="s">
        <v>239</v>
      </c>
      <c r="D1950" s="154" t="s">
        <v>240</v>
      </c>
      <c r="E1950" s="298">
        <v>0.25</v>
      </c>
      <c r="F1950" s="155">
        <v>100.06</v>
      </c>
      <c r="G1950" s="156">
        <v>25.02</v>
      </c>
    </row>
    <row r="1951" spans="1:7" ht="15" customHeight="1">
      <c r="A1951" s="144"/>
      <c r="B1951" s="619" t="s">
        <v>797</v>
      </c>
      <c r="C1951" s="619"/>
      <c r="D1951" s="619"/>
      <c r="E1951" s="619"/>
      <c r="F1951" s="619"/>
      <c r="G1951" s="162">
        <v>25.02</v>
      </c>
    </row>
    <row r="1952" spans="1:7" ht="15">
      <c r="A1952" s="144"/>
      <c r="B1952" s="620" t="s">
        <v>798</v>
      </c>
      <c r="C1952" s="620"/>
      <c r="D1952" s="620"/>
      <c r="E1952" s="620"/>
      <c r="F1952" s="620"/>
      <c r="G1952" s="620"/>
    </row>
    <row r="1953" spans="1:7" ht="15">
      <c r="A1953" s="144"/>
      <c r="B1953" s="300"/>
      <c r="C1953" s="153"/>
      <c r="D1953" s="154"/>
      <c r="E1953" s="298"/>
      <c r="F1953" s="298"/>
      <c r="G1953" s="156"/>
    </row>
    <row r="1954" spans="1:7" ht="15">
      <c r="A1954" s="144"/>
      <c r="B1954" s="300"/>
      <c r="C1954" s="301"/>
      <c r="D1954" s="154"/>
      <c r="E1954" s="298"/>
      <c r="F1954" s="302"/>
      <c r="G1954" s="156"/>
    </row>
    <row r="1955" spans="1:7" ht="15">
      <c r="A1955" s="144"/>
      <c r="B1955" s="303"/>
      <c r="C1955" s="304"/>
      <c r="D1955" s="305"/>
      <c r="E1955" s="306"/>
      <c r="F1955" s="305"/>
      <c r="G1955" s="306"/>
    </row>
    <row r="1956" spans="1:7" ht="15" customHeight="1">
      <c r="A1956" s="144"/>
      <c r="B1956" s="621" t="s">
        <v>799</v>
      </c>
      <c r="C1956" s="621"/>
      <c r="D1956" s="621"/>
      <c r="E1956" s="621"/>
      <c r="F1956" s="621"/>
      <c r="G1956" s="307">
        <v>0</v>
      </c>
    </row>
    <row r="1957" spans="1:7" ht="15">
      <c r="A1957" s="144"/>
      <c r="B1957" s="330"/>
      <c r="C1957" s="330"/>
      <c r="D1957" s="330"/>
      <c r="E1957" s="330"/>
      <c r="F1957" s="330"/>
      <c r="G1957" s="330"/>
    </row>
    <row r="1958" spans="1:7" ht="16.5">
      <c r="A1958" s="144"/>
      <c r="B1958" s="330"/>
      <c r="C1958" s="330"/>
      <c r="D1958" s="330"/>
      <c r="E1958" s="330"/>
      <c r="F1958" s="329" t="s">
        <v>256</v>
      </c>
      <c r="G1958" s="162">
        <f>G1951+G1948+G1944</f>
        <v>28.4</v>
      </c>
    </row>
    <row r="1959" spans="1:7" ht="24.75">
      <c r="A1959" s="144"/>
      <c r="B1959" s="330"/>
      <c r="C1959" s="330"/>
      <c r="D1959" s="330"/>
      <c r="E1959" s="330"/>
      <c r="F1959" s="329" t="s">
        <v>800</v>
      </c>
      <c r="G1959" s="162">
        <f>'3 - Encargos Soc Anexo C'!$C$55%*'6- Comp Preç Unit'!G1944</f>
        <v>3.9549380000000003</v>
      </c>
    </row>
    <row r="1960" spans="1:7" ht="15" customHeight="1">
      <c r="A1960" s="144"/>
      <c r="B1960" s="622"/>
      <c r="C1960" s="622"/>
      <c r="D1960" s="163"/>
      <c r="E1960" s="163"/>
      <c r="F1960" s="329" t="s">
        <v>258</v>
      </c>
      <c r="G1960" s="418">
        <f>'4 - BDI - Anexo D'!$I$26*(G1958+G1959)</f>
        <v>9.286540738450435</v>
      </c>
    </row>
    <row r="1961" spans="1:7" ht="16.5">
      <c r="A1961" s="144"/>
      <c r="B1961" s="622"/>
      <c r="C1961" s="622"/>
      <c r="D1961" s="163"/>
      <c r="E1961" s="163"/>
      <c r="F1961" s="308" t="s">
        <v>802</v>
      </c>
      <c r="G1961" s="309">
        <f>SUM(G1958:G1960)</f>
        <v>41.64147873845043</v>
      </c>
    </row>
    <row r="1962" spans="1:7" ht="16.5">
      <c r="A1962" s="171"/>
      <c r="B1962" s="171"/>
      <c r="C1962" s="171"/>
      <c r="D1962" s="171"/>
      <c r="E1962" s="171"/>
      <c r="F1962" s="308" t="s">
        <v>803</v>
      </c>
      <c r="G1962" s="309">
        <f>SUM(G1958:G1959)</f>
        <v>32.354938</v>
      </c>
    </row>
    <row r="1963" spans="1:7" ht="15">
      <c r="A1963" s="171"/>
      <c r="B1963" s="171"/>
      <c r="C1963" s="171"/>
      <c r="D1963" s="171"/>
      <c r="E1963" s="171"/>
      <c r="F1963" s="310"/>
      <c r="G1963" s="313"/>
    </row>
    <row r="1964" spans="1:9" ht="26.25" customHeight="1">
      <c r="A1964" s="172" t="str">
        <f>'Orçamento Básico - Anexo A'!A91</f>
        <v>B.25.a</v>
      </c>
      <c r="B1964" s="167"/>
      <c r="C1964" s="168" t="str">
        <f>'Orçamento Básico - Anexo A'!B90</f>
        <v>Retirada ou colocação em prumo de poste de concreto/metálico</v>
      </c>
      <c r="D1964" s="167" t="s">
        <v>83</v>
      </c>
      <c r="E1964" s="167"/>
      <c r="F1964" s="167"/>
      <c r="G1964" s="173">
        <f>G1995</f>
        <v>134.630593</v>
      </c>
      <c r="I1964" s="422"/>
    </row>
    <row r="1965" spans="1:7" ht="15">
      <c r="A1965" s="144"/>
      <c r="B1965" s="145" t="s">
        <v>241</v>
      </c>
      <c r="C1965" s="169" t="s">
        <v>341</v>
      </c>
      <c r="D1965" s="145"/>
      <c r="E1965" s="145"/>
      <c r="F1965" s="145"/>
      <c r="G1965" s="145"/>
    </row>
    <row r="1966" spans="1:7" ht="15">
      <c r="A1966" s="144"/>
      <c r="B1966" s="145" t="s">
        <v>242</v>
      </c>
      <c r="C1966" s="147" t="s">
        <v>83</v>
      </c>
      <c r="D1966" s="145"/>
      <c r="E1966" s="145"/>
      <c r="F1966" s="145"/>
      <c r="G1966" s="145"/>
    </row>
    <row r="1967" spans="1:7" ht="15">
      <c r="A1967" s="144"/>
      <c r="B1967" s="145" t="s">
        <v>93</v>
      </c>
      <c r="C1967" s="170" t="str">
        <f>A1964</f>
        <v>B.25.a</v>
      </c>
      <c r="D1967" s="145"/>
      <c r="E1967" s="145"/>
      <c r="F1967" s="145"/>
      <c r="G1967" s="145"/>
    </row>
    <row r="1968" spans="1:7" ht="15">
      <c r="A1968" s="144"/>
      <c r="B1968" s="145" t="s">
        <v>1350</v>
      </c>
      <c r="C1968" s="145" t="s">
        <v>1349</v>
      </c>
      <c r="D1968" s="145"/>
      <c r="E1968" s="145"/>
      <c r="F1968" s="145"/>
      <c r="G1968" s="145"/>
    </row>
    <row r="1969" spans="1:7" ht="15">
      <c r="A1969" s="144"/>
      <c r="B1969" s="145" t="s">
        <v>243</v>
      </c>
      <c r="C1969" s="149" t="s">
        <v>879</v>
      </c>
      <c r="D1969" s="145"/>
      <c r="E1969" s="145"/>
      <c r="F1969" s="145"/>
      <c r="G1969" s="145"/>
    </row>
    <row r="1970" spans="1:7" ht="15">
      <c r="A1970" s="144"/>
      <c r="B1970" s="145" t="s">
        <v>245</v>
      </c>
      <c r="C1970" s="150" t="s">
        <v>880</v>
      </c>
      <c r="D1970" s="145"/>
      <c r="E1970" s="145"/>
      <c r="F1970" s="145"/>
      <c r="G1970" s="145"/>
    </row>
    <row r="1971" spans="1:7" ht="15">
      <c r="A1971" s="144"/>
      <c r="B1971" s="145"/>
      <c r="C1971" s="145"/>
      <c r="D1971" s="145"/>
      <c r="E1971" s="145"/>
      <c r="F1971" s="145"/>
      <c r="G1971" s="145"/>
    </row>
    <row r="1972" spans="1:7" ht="15">
      <c r="A1972" s="144"/>
      <c r="B1972" s="151" t="s">
        <v>246</v>
      </c>
      <c r="C1972" s="151" t="s">
        <v>69</v>
      </c>
      <c r="D1972" s="151" t="s">
        <v>91</v>
      </c>
      <c r="E1972" s="151" t="s">
        <v>247</v>
      </c>
      <c r="F1972" s="151" t="s">
        <v>248</v>
      </c>
      <c r="G1972" s="151" t="s">
        <v>249</v>
      </c>
    </row>
    <row r="1973" spans="1:7" ht="15" customHeight="1">
      <c r="A1973" s="144"/>
      <c r="B1973" s="623" t="s">
        <v>789</v>
      </c>
      <c r="C1973" s="623"/>
      <c r="D1973" s="623"/>
      <c r="E1973" s="623"/>
      <c r="F1973" s="623"/>
      <c r="G1973" s="623"/>
    </row>
    <row r="1974" spans="1:7" ht="15">
      <c r="A1974" s="144"/>
      <c r="B1974" s="297" t="s">
        <v>585</v>
      </c>
      <c r="C1974" s="153" t="s">
        <v>790</v>
      </c>
      <c r="D1974" s="154" t="s">
        <v>251</v>
      </c>
      <c r="E1974" s="298">
        <v>1.52</v>
      </c>
      <c r="F1974" s="155">
        <v>5.6</v>
      </c>
      <c r="G1974" s="156">
        <v>8.51</v>
      </c>
    </row>
    <row r="1975" spans="1:7" ht="15">
      <c r="A1975" s="144"/>
      <c r="B1975" s="297" t="s">
        <v>582</v>
      </c>
      <c r="C1975" s="153" t="s">
        <v>791</v>
      </c>
      <c r="D1975" s="154" t="s">
        <v>251</v>
      </c>
      <c r="E1975" s="298">
        <v>2.28</v>
      </c>
      <c r="F1975" s="155">
        <v>7.2</v>
      </c>
      <c r="G1975" s="156">
        <v>16.42</v>
      </c>
    </row>
    <row r="1976" spans="1:7" ht="15">
      <c r="A1976" s="144"/>
      <c r="B1976" s="314"/>
      <c r="C1976" s="301"/>
      <c r="D1976" s="154"/>
      <c r="E1976" s="315"/>
      <c r="F1976" s="155"/>
      <c r="G1976" s="156"/>
    </row>
    <row r="1977" spans="1:7" ht="15" customHeight="1">
      <c r="A1977" s="144"/>
      <c r="B1977" s="619" t="s">
        <v>792</v>
      </c>
      <c r="C1977" s="619"/>
      <c r="D1977" s="619"/>
      <c r="E1977" s="619"/>
      <c r="F1977" s="619"/>
      <c r="G1977" s="162">
        <v>24.93</v>
      </c>
    </row>
    <row r="1978" spans="1:7" ht="15">
      <c r="A1978" s="144"/>
      <c r="B1978" s="620" t="s">
        <v>90</v>
      </c>
      <c r="C1978" s="620"/>
      <c r="D1978" s="620"/>
      <c r="E1978" s="620"/>
      <c r="F1978" s="620"/>
      <c r="G1978" s="620"/>
    </row>
    <row r="1979" spans="1:7" ht="15">
      <c r="A1979" s="144"/>
      <c r="B1979" s="299"/>
      <c r="C1979" s="153"/>
      <c r="D1979" s="154"/>
      <c r="E1979" s="298"/>
      <c r="F1979" s="155"/>
      <c r="G1979" s="156"/>
    </row>
    <row r="1980" spans="1:7" ht="15">
      <c r="A1980" s="144"/>
      <c r="B1980" s="299"/>
      <c r="C1980" s="153"/>
      <c r="D1980" s="154"/>
      <c r="E1980" s="298"/>
      <c r="F1980" s="155"/>
      <c r="G1980" s="156"/>
    </row>
    <row r="1981" spans="1:7" ht="15" customHeight="1">
      <c r="A1981" s="144"/>
      <c r="B1981" s="619" t="s">
        <v>793</v>
      </c>
      <c r="C1981" s="619"/>
      <c r="D1981" s="619"/>
      <c r="E1981" s="619"/>
      <c r="F1981" s="619"/>
      <c r="G1981" s="162">
        <v>0</v>
      </c>
    </row>
    <row r="1982" spans="1:7" ht="15" customHeight="1">
      <c r="A1982" s="144"/>
      <c r="B1982" s="620" t="s">
        <v>794</v>
      </c>
      <c r="C1982" s="620"/>
      <c r="D1982" s="620"/>
      <c r="E1982" s="620"/>
      <c r="F1982" s="620"/>
      <c r="G1982" s="620"/>
    </row>
    <row r="1983" spans="1:7" ht="15">
      <c r="A1983" s="144"/>
      <c r="B1983" s="300" t="s">
        <v>795</v>
      </c>
      <c r="C1983" s="153" t="s">
        <v>796</v>
      </c>
      <c r="D1983" s="154" t="s">
        <v>251</v>
      </c>
      <c r="E1983" s="298">
        <v>0.76</v>
      </c>
      <c r="F1983" s="155">
        <v>105.96</v>
      </c>
      <c r="G1983" s="156">
        <v>80.53</v>
      </c>
    </row>
    <row r="1984" spans="1:7" ht="15" customHeight="1">
      <c r="A1984" s="144"/>
      <c r="B1984" s="619" t="s">
        <v>797</v>
      </c>
      <c r="C1984" s="619"/>
      <c r="D1984" s="619"/>
      <c r="E1984" s="619"/>
      <c r="F1984" s="619"/>
      <c r="G1984" s="162">
        <v>80.53</v>
      </c>
    </row>
    <row r="1985" spans="1:7" ht="15">
      <c r="A1985" s="144"/>
      <c r="B1985" s="620" t="s">
        <v>798</v>
      </c>
      <c r="C1985" s="620"/>
      <c r="D1985" s="620"/>
      <c r="E1985" s="620"/>
      <c r="F1985" s="620"/>
      <c r="G1985" s="620"/>
    </row>
    <row r="1986" spans="1:7" ht="15">
      <c r="A1986" s="144"/>
      <c r="B1986" s="300"/>
      <c r="C1986" s="153"/>
      <c r="D1986" s="154"/>
      <c r="E1986" s="298"/>
      <c r="F1986" s="298"/>
      <c r="G1986" s="156"/>
    </row>
    <row r="1987" spans="1:7" ht="15">
      <c r="A1987" s="144"/>
      <c r="B1987" s="300"/>
      <c r="C1987" s="301"/>
      <c r="D1987" s="154"/>
      <c r="E1987" s="298"/>
      <c r="F1987" s="302"/>
      <c r="G1987" s="156"/>
    </row>
    <row r="1988" spans="1:7" ht="15">
      <c r="A1988" s="144"/>
      <c r="B1988" s="303"/>
      <c r="C1988" s="304"/>
      <c r="D1988" s="305"/>
      <c r="E1988" s="306"/>
      <c r="F1988" s="305"/>
      <c r="G1988" s="306"/>
    </row>
    <row r="1989" spans="1:7" ht="15" customHeight="1">
      <c r="A1989" s="144"/>
      <c r="B1989" s="621" t="s">
        <v>799</v>
      </c>
      <c r="C1989" s="621"/>
      <c r="D1989" s="621"/>
      <c r="E1989" s="621"/>
      <c r="F1989" s="621"/>
      <c r="G1989" s="307">
        <v>0</v>
      </c>
    </row>
    <row r="1990" spans="1:7" ht="15">
      <c r="A1990" s="144"/>
      <c r="B1990" s="330"/>
      <c r="C1990" s="330"/>
      <c r="D1990" s="330"/>
      <c r="E1990" s="330"/>
      <c r="F1990" s="330"/>
      <c r="G1990" s="330"/>
    </row>
    <row r="1991" spans="1:7" ht="16.5">
      <c r="A1991" s="144"/>
      <c r="B1991" s="330"/>
      <c r="C1991" s="330"/>
      <c r="D1991" s="330"/>
      <c r="E1991" s="330"/>
      <c r="F1991" s="329" t="s">
        <v>256</v>
      </c>
      <c r="G1991" s="162">
        <f>G1984+G1981+G1977</f>
        <v>105.46000000000001</v>
      </c>
    </row>
    <row r="1992" spans="1:7" ht="24.75">
      <c r="A1992" s="144"/>
      <c r="B1992" s="330"/>
      <c r="C1992" s="330"/>
      <c r="D1992" s="330"/>
      <c r="E1992" s="330"/>
      <c r="F1992" s="329" t="s">
        <v>800</v>
      </c>
      <c r="G1992" s="162">
        <f>'3 - Encargos Soc Anexo C'!$C$55%*'6- Comp Preç Unit'!G1977</f>
        <v>29.170593000000004</v>
      </c>
    </row>
    <row r="1993" spans="1:7" ht="15" customHeight="1">
      <c r="A1993" s="144"/>
      <c r="B1993" s="622" t="s">
        <v>801</v>
      </c>
      <c r="C1993" s="622"/>
      <c r="D1993" s="163"/>
      <c r="E1993" s="163"/>
      <c r="F1993" s="329" t="s">
        <v>258</v>
      </c>
      <c r="G1993" s="418">
        <f>'4 - BDI - Anexo D'!$I$26*(G1991+G1992)</f>
        <v>38.64178279483151</v>
      </c>
    </row>
    <row r="1994" spans="1:7" ht="16.5">
      <c r="A1994" s="144"/>
      <c r="B1994" s="622"/>
      <c r="C1994" s="622"/>
      <c r="D1994" s="163"/>
      <c r="E1994" s="163"/>
      <c r="F1994" s="308" t="s">
        <v>802</v>
      </c>
      <c r="G1994" s="309">
        <f>SUM(G1991:G1993)</f>
        <v>173.2723757948315</v>
      </c>
    </row>
    <row r="1995" spans="1:7" ht="16.5">
      <c r="A1995" s="171"/>
      <c r="B1995" s="171"/>
      <c r="C1995" s="171"/>
      <c r="D1995" s="171"/>
      <c r="E1995" s="171"/>
      <c r="F1995" s="308" t="s">
        <v>803</v>
      </c>
      <c r="G1995" s="309">
        <f>SUM(G1991:G1992)</f>
        <v>134.630593</v>
      </c>
    </row>
    <row r="1996" spans="1:7" ht="15">
      <c r="A1996" s="171"/>
      <c r="B1996" s="171"/>
      <c r="C1996" s="171"/>
      <c r="D1996" s="171"/>
      <c r="E1996" s="171"/>
      <c r="F1996" s="310"/>
      <c r="G1996" s="313"/>
    </row>
    <row r="1997" spans="1:9" ht="24.75" customHeight="1">
      <c r="A1997" s="172" t="str">
        <f>'Orçamento Básico - Anexo A'!A92</f>
        <v>B.25.b</v>
      </c>
      <c r="B1997" s="167"/>
      <c r="C1997" s="168" t="str">
        <f>'Orçamento Básico - Anexo A'!B90</f>
        <v>Retirada ou colocação em prumo de poste de concreto/metálico</v>
      </c>
      <c r="D1997" s="167" t="s">
        <v>83</v>
      </c>
      <c r="E1997" s="167"/>
      <c r="F1997" s="167"/>
      <c r="G1997" s="173">
        <f>G2028</f>
        <v>183.788091</v>
      </c>
      <c r="I1997" s="422"/>
    </row>
    <row r="1998" spans="1:7" ht="15">
      <c r="A1998" s="144"/>
      <c r="B1998" s="145" t="s">
        <v>241</v>
      </c>
      <c r="C1998" s="169" t="s">
        <v>342</v>
      </c>
      <c r="D1998" s="145"/>
      <c r="E1998" s="145"/>
      <c r="F1998" s="145"/>
      <c r="G1998" s="145"/>
    </row>
    <row r="1999" spans="1:7" ht="15">
      <c r="A1999" s="144"/>
      <c r="B1999" s="145" t="s">
        <v>242</v>
      </c>
      <c r="C1999" s="147" t="s">
        <v>83</v>
      </c>
      <c r="D1999" s="145"/>
      <c r="E1999" s="145"/>
      <c r="F1999" s="145"/>
      <c r="G1999" s="145"/>
    </row>
    <row r="2000" spans="1:7" ht="15">
      <c r="A2000" s="144"/>
      <c r="B2000" s="145" t="s">
        <v>93</v>
      </c>
      <c r="C2000" s="170" t="str">
        <f>A1997</f>
        <v>B.25.b</v>
      </c>
      <c r="D2000" s="145"/>
      <c r="E2000" s="145"/>
      <c r="F2000" s="145"/>
      <c r="G2000" s="145"/>
    </row>
    <row r="2001" spans="1:7" ht="15">
      <c r="A2001" s="144"/>
      <c r="B2001" s="145" t="s">
        <v>1350</v>
      </c>
      <c r="C2001" s="145" t="s">
        <v>1349</v>
      </c>
      <c r="D2001" s="145"/>
      <c r="E2001" s="145"/>
      <c r="F2001" s="145"/>
      <c r="G2001" s="145"/>
    </row>
    <row r="2002" spans="1:7" ht="15">
      <c r="A2002" s="144"/>
      <c r="B2002" s="145" t="s">
        <v>243</v>
      </c>
      <c r="C2002" s="149" t="s">
        <v>879</v>
      </c>
      <c r="D2002" s="145"/>
      <c r="E2002" s="145"/>
      <c r="F2002" s="145"/>
      <c r="G2002" s="145"/>
    </row>
    <row r="2003" spans="1:7" ht="15">
      <c r="A2003" s="144"/>
      <c r="B2003" s="145" t="s">
        <v>245</v>
      </c>
      <c r="C2003" s="150" t="s">
        <v>880</v>
      </c>
      <c r="D2003" s="145"/>
      <c r="E2003" s="145"/>
      <c r="F2003" s="145"/>
      <c r="G2003" s="145"/>
    </row>
    <row r="2004" spans="1:7" ht="15">
      <c r="A2004" s="144"/>
      <c r="B2004" s="145"/>
      <c r="C2004" s="145"/>
      <c r="D2004" s="145"/>
      <c r="E2004" s="145"/>
      <c r="F2004" s="145"/>
      <c r="G2004" s="145"/>
    </row>
    <row r="2005" spans="1:7" ht="15">
      <c r="A2005" s="144"/>
      <c r="B2005" s="151" t="s">
        <v>246</v>
      </c>
      <c r="C2005" s="151" t="s">
        <v>69</v>
      </c>
      <c r="D2005" s="151" t="s">
        <v>91</v>
      </c>
      <c r="E2005" s="151" t="s">
        <v>247</v>
      </c>
      <c r="F2005" s="151" t="s">
        <v>248</v>
      </c>
      <c r="G2005" s="151" t="s">
        <v>249</v>
      </c>
    </row>
    <row r="2006" spans="1:7" ht="15" customHeight="1">
      <c r="A2006" s="144"/>
      <c r="B2006" s="623" t="s">
        <v>789</v>
      </c>
      <c r="C2006" s="623"/>
      <c r="D2006" s="623"/>
      <c r="E2006" s="623"/>
      <c r="F2006" s="623"/>
      <c r="G2006" s="623"/>
    </row>
    <row r="2007" spans="1:7" ht="15">
      <c r="A2007" s="144"/>
      <c r="B2007" s="297" t="s">
        <v>585</v>
      </c>
      <c r="C2007" s="153" t="s">
        <v>790</v>
      </c>
      <c r="D2007" s="154" t="s">
        <v>251</v>
      </c>
      <c r="E2007" s="298">
        <v>2.07</v>
      </c>
      <c r="F2007" s="155">
        <v>5.6</v>
      </c>
      <c r="G2007" s="156">
        <v>11.59</v>
      </c>
    </row>
    <row r="2008" spans="1:7" ht="15">
      <c r="A2008" s="144"/>
      <c r="B2008" s="297" t="s">
        <v>582</v>
      </c>
      <c r="C2008" s="153" t="s">
        <v>791</v>
      </c>
      <c r="D2008" s="154" t="s">
        <v>251</v>
      </c>
      <c r="E2008" s="298">
        <v>3.1</v>
      </c>
      <c r="F2008" s="155">
        <v>7.2</v>
      </c>
      <c r="G2008" s="156">
        <v>22.32</v>
      </c>
    </row>
    <row r="2009" spans="1:7" ht="15" customHeight="1">
      <c r="A2009" s="144"/>
      <c r="B2009" s="314"/>
      <c r="C2009" s="301"/>
      <c r="D2009" s="154"/>
      <c r="E2009" s="315"/>
      <c r="F2009" s="155"/>
      <c r="G2009" s="156"/>
    </row>
    <row r="2010" spans="1:7" ht="15" customHeight="1">
      <c r="A2010" s="144"/>
      <c r="B2010" s="619" t="s">
        <v>792</v>
      </c>
      <c r="C2010" s="619"/>
      <c r="D2010" s="619"/>
      <c r="E2010" s="619"/>
      <c r="F2010" s="619"/>
      <c r="G2010" s="162">
        <v>33.91</v>
      </c>
    </row>
    <row r="2011" spans="1:7" ht="15">
      <c r="A2011" s="144"/>
      <c r="B2011" s="620" t="s">
        <v>90</v>
      </c>
      <c r="C2011" s="620"/>
      <c r="D2011" s="620"/>
      <c r="E2011" s="620"/>
      <c r="F2011" s="620"/>
      <c r="G2011" s="620"/>
    </row>
    <row r="2012" spans="1:7" ht="15">
      <c r="A2012" s="144"/>
      <c r="B2012" s="299"/>
      <c r="C2012" s="153"/>
      <c r="D2012" s="154"/>
      <c r="E2012" s="298"/>
      <c r="F2012" s="155"/>
      <c r="G2012" s="156"/>
    </row>
    <row r="2013" spans="1:7" ht="15">
      <c r="A2013" s="144"/>
      <c r="B2013" s="299"/>
      <c r="C2013" s="153"/>
      <c r="D2013" s="154"/>
      <c r="E2013" s="298"/>
      <c r="F2013" s="155"/>
      <c r="G2013" s="156"/>
    </row>
    <row r="2014" spans="1:7" ht="15" customHeight="1">
      <c r="A2014" s="144"/>
      <c r="B2014" s="619" t="s">
        <v>793</v>
      </c>
      <c r="C2014" s="619"/>
      <c r="D2014" s="619"/>
      <c r="E2014" s="619"/>
      <c r="F2014" s="619"/>
      <c r="G2014" s="162">
        <v>0</v>
      </c>
    </row>
    <row r="2015" spans="1:7" ht="15" customHeight="1">
      <c r="A2015" s="144"/>
      <c r="B2015" s="620" t="s">
        <v>794</v>
      </c>
      <c r="C2015" s="620"/>
      <c r="D2015" s="620"/>
      <c r="E2015" s="620"/>
      <c r="F2015" s="620"/>
      <c r="G2015" s="620"/>
    </row>
    <row r="2016" spans="1:7" ht="15">
      <c r="A2016" s="144"/>
      <c r="B2016" s="300" t="s">
        <v>795</v>
      </c>
      <c r="C2016" s="153" t="s">
        <v>796</v>
      </c>
      <c r="D2016" s="154" t="s">
        <v>251</v>
      </c>
      <c r="E2016" s="298">
        <v>1.04</v>
      </c>
      <c r="F2016" s="155">
        <v>105.96</v>
      </c>
      <c r="G2016" s="156">
        <v>110.2</v>
      </c>
    </row>
    <row r="2017" spans="1:7" ht="15" customHeight="1">
      <c r="A2017" s="144"/>
      <c r="B2017" s="619" t="s">
        <v>797</v>
      </c>
      <c r="C2017" s="619"/>
      <c r="D2017" s="619"/>
      <c r="E2017" s="619"/>
      <c r="F2017" s="619"/>
      <c r="G2017" s="162">
        <v>110.2</v>
      </c>
    </row>
    <row r="2018" spans="1:7" ht="15">
      <c r="A2018" s="144"/>
      <c r="B2018" s="620" t="s">
        <v>798</v>
      </c>
      <c r="C2018" s="620"/>
      <c r="D2018" s="620"/>
      <c r="E2018" s="620"/>
      <c r="F2018" s="620"/>
      <c r="G2018" s="620"/>
    </row>
    <row r="2019" spans="1:7" ht="15">
      <c r="A2019" s="144"/>
      <c r="B2019" s="300"/>
      <c r="C2019" s="153"/>
      <c r="D2019" s="154"/>
      <c r="E2019" s="298"/>
      <c r="F2019" s="298"/>
      <c r="G2019" s="156"/>
    </row>
    <row r="2020" spans="1:7" ht="15">
      <c r="A2020" s="144"/>
      <c r="B2020" s="300"/>
      <c r="C2020" s="301"/>
      <c r="D2020" s="154"/>
      <c r="E2020" s="298"/>
      <c r="F2020" s="302"/>
      <c r="G2020" s="156"/>
    </row>
    <row r="2021" spans="1:7" ht="15">
      <c r="A2021" s="144"/>
      <c r="B2021" s="303"/>
      <c r="C2021" s="304"/>
      <c r="D2021" s="305"/>
      <c r="E2021" s="306"/>
      <c r="F2021" s="305"/>
      <c r="G2021" s="306"/>
    </row>
    <row r="2022" spans="1:7" ht="15" customHeight="1">
      <c r="A2022" s="144"/>
      <c r="B2022" s="621" t="s">
        <v>799</v>
      </c>
      <c r="C2022" s="621"/>
      <c r="D2022" s="621"/>
      <c r="E2022" s="621"/>
      <c r="F2022" s="621"/>
      <c r="G2022" s="307">
        <v>0</v>
      </c>
    </row>
    <row r="2023" spans="1:7" ht="15">
      <c r="A2023" s="144"/>
      <c r="B2023" s="330"/>
      <c r="C2023" s="330"/>
      <c r="D2023" s="330"/>
      <c r="E2023" s="330"/>
      <c r="F2023" s="330"/>
      <c r="G2023" s="330"/>
    </row>
    <row r="2024" spans="1:7" ht="16.5">
      <c r="A2024" s="144"/>
      <c r="B2024" s="330"/>
      <c r="C2024" s="330"/>
      <c r="D2024" s="330"/>
      <c r="E2024" s="330"/>
      <c r="F2024" s="329" t="s">
        <v>256</v>
      </c>
      <c r="G2024" s="162">
        <f>G2017+G2014+G2010</f>
        <v>144.11</v>
      </c>
    </row>
    <row r="2025" spans="1:7" ht="24.75">
      <c r="A2025" s="144"/>
      <c r="B2025" s="330"/>
      <c r="C2025" s="330"/>
      <c r="D2025" s="330"/>
      <c r="E2025" s="330"/>
      <c r="F2025" s="329" t="s">
        <v>800</v>
      </c>
      <c r="G2025" s="162">
        <f>'3 - Encargos Soc Anexo C'!$C$55%*'6- Comp Preç Unit'!G2010</f>
        <v>39.678091</v>
      </c>
    </row>
    <row r="2026" spans="1:7" ht="15">
      <c r="A2026" s="144"/>
      <c r="B2026" s="622" t="s">
        <v>801</v>
      </c>
      <c r="C2026" s="622"/>
      <c r="D2026" s="163"/>
      <c r="E2026" s="163"/>
      <c r="F2026" s="329" t="s">
        <v>258</v>
      </c>
      <c r="G2026" s="418">
        <f>'4 - BDI - Anexo D'!$I$26*(G2024+G2025)</f>
        <v>52.751008032020835</v>
      </c>
    </row>
    <row r="2027" spans="1:7" ht="16.5">
      <c r="A2027" s="144"/>
      <c r="B2027" s="622"/>
      <c r="C2027" s="622"/>
      <c r="D2027" s="163"/>
      <c r="E2027" s="163"/>
      <c r="F2027" s="308" t="s">
        <v>802</v>
      </c>
      <c r="G2027" s="309">
        <f>SUM(G2024:G2026)</f>
        <v>236.53909903202083</v>
      </c>
    </row>
    <row r="2028" spans="1:7" ht="16.5">
      <c r="A2028" s="171"/>
      <c r="B2028" s="171"/>
      <c r="C2028" s="171"/>
      <c r="D2028" s="171"/>
      <c r="E2028" s="171"/>
      <c r="F2028" s="308" t="s">
        <v>803</v>
      </c>
      <c r="G2028" s="309">
        <f>SUM(G2024:G2025)</f>
        <v>183.788091</v>
      </c>
    </row>
    <row r="2029" spans="1:7" ht="15">
      <c r="A2029" s="171"/>
      <c r="B2029" s="171"/>
      <c r="C2029" s="171"/>
      <c r="D2029" s="171"/>
      <c r="E2029" s="171"/>
      <c r="F2029" s="171"/>
      <c r="G2029" s="171"/>
    </row>
    <row r="2030" spans="1:9" ht="15">
      <c r="A2030" s="172" t="str">
        <f>'Orçamento Básico - Anexo A'!A93</f>
        <v>B.25.c</v>
      </c>
      <c r="B2030" s="167"/>
      <c r="C2030" s="168" t="s">
        <v>343</v>
      </c>
      <c r="D2030" s="167" t="s">
        <v>83</v>
      </c>
      <c r="E2030" s="167"/>
      <c r="F2030" s="167"/>
      <c r="G2030" s="173">
        <v>67.32000000000001</v>
      </c>
      <c r="I2030" s="422"/>
    </row>
    <row r="2031" spans="1:7" ht="15">
      <c r="A2031" s="144"/>
      <c r="B2031" s="145" t="s">
        <v>241</v>
      </c>
      <c r="C2031" s="169" t="s">
        <v>343</v>
      </c>
      <c r="D2031" s="145"/>
      <c r="E2031" s="145"/>
      <c r="F2031" s="145"/>
      <c r="G2031" s="145"/>
    </row>
    <row r="2032" spans="1:7" ht="15">
      <c r="A2032" s="144"/>
      <c r="B2032" s="145" t="s">
        <v>242</v>
      </c>
      <c r="C2032" s="147" t="s">
        <v>83</v>
      </c>
      <c r="D2032" s="145"/>
      <c r="E2032" s="145"/>
      <c r="F2032" s="145"/>
      <c r="G2032" s="145"/>
    </row>
    <row r="2033" spans="1:7" ht="15">
      <c r="A2033" s="144"/>
      <c r="B2033" s="145" t="s">
        <v>93</v>
      </c>
      <c r="C2033" s="170" t="str">
        <f>A2030</f>
        <v>B.25.c</v>
      </c>
      <c r="D2033" s="145"/>
      <c r="E2033" s="145"/>
      <c r="F2033" s="145"/>
      <c r="G2033" s="145"/>
    </row>
    <row r="2034" spans="1:7" ht="15">
      <c r="A2034" s="144"/>
      <c r="B2034" s="145" t="s">
        <v>1350</v>
      </c>
      <c r="C2034" s="145" t="s">
        <v>1349</v>
      </c>
      <c r="D2034" s="145"/>
      <c r="E2034" s="145"/>
      <c r="F2034" s="145"/>
      <c r="G2034" s="145"/>
    </row>
    <row r="2035" spans="1:7" ht="15">
      <c r="A2035" s="144"/>
      <c r="B2035" s="145" t="s">
        <v>243</v>
      </c>
      <c r="C2035" s="149" t="s">
        <v>879</v>
      </c>
      <c r="D2035" s="145"/>
      <c r="E2035" s="145"/>
      <c r="F2035" s="145"/>
      <c r="G2035" s="145"/>
    </row>
    <row r="2036" spans="1:7" ht="15">
      <c r="A2036" s="144"/>
      <c r="B2036" s="145" t="s">
        <v>245</v>
      </c>
      <c r="C2036" s="150" t="s">
        <v>880</v>
      </c>
      <c r="D2036" s="145"/>
      <c r="E2036" s="145"/>
      <c r="F2036" s="145"/>
      <c r="G2036" s="145"/>
    </row>
    <row r="2037" spans="1:7" ht="15">
      <c r="A2037" s="144"/>
      <c r="B2037" s="145"/>
      <c r="C2037" s="145"/>
      <c r="D2037" s="145"/>
      <c r="E2037" s="145"/>
      <c r="F2037" s="145"/>
      <c r="G2037" s="145"/>
    </row>
    <row r="2038" spans="1:7" ht="15">
      <c r="A2038" s="144"/>
      <c r="B2038" s="151" t="s">
        <v>246</v>
      </c>
      <c r="C2038" s="151" t="s">
        <v>69</v>
      </c>
      <c r="D2038" s="151" t="s">
        <v>91</v>
      </c>
      <c r="E2038" s="151" t="s">
        <v>247</v>
      </c>
      <c r="F2038" s="151" t="s">
        <v>248</v>
      </c>
      <c r="G2038" s="151" t="s">
        <v>249</v>
      </c>
    </row>
    <row r="2039" spans="1:7" ht="15" customHeight="1">
      <c r="A2039" s="144"/>
      <c r="B2039" s="623" t="s">
        <v>789</v>
      </c>
      <c r="C2039" s="623"/>
      <c r="D2039" s="623"/>
      <c r="E2039" s="623"/>
      <c r="F2039" s="623"/>
      <c r="G2039" s="623"/>
    </row>
    <row r="2040" spans="1:7" ht="15">
      <c r="A2040" s="144"/>
      <c r="B2040" s="297" t="s">
        <v>585</v>
      </c>
      <c r="C2040" s="153" t="s">
        <v>790</v>
      </c>
      <c r="D2040" s="154" t="s">
        <v>251</v>
      </c>
      <c r="E2040" s="298">
        <v>0.76</v>
      </c>
      <c r="F2040" s="155">
        <v>5.6</v>
      </c>
      <c r="G2040" s="156">
        <v>4.26</v>
      </c>
    </row>
    <row r="2041" spans="1:7" ht="15">
      <c r="A2041" s="144"/>
      <c r="B2041" s="297" t="s">
        <v>582</v>
      </c>
      <c r="C2041" s="153" t="s">
        <v>791</v>
      </c>
      <c r="D2041" s="154" t="s">
        <v>251</v>
      </c>
      <c r="E2041" s="298">
        <v>1.14</v>
      </c>
      <c r="F2041" s="155">
        <v>7.2</v>
      </c>
      <c r="G2041" s="156">
        <v>8.21</v>
      </c>
    </row>
    <row r="2042" spans="1:7" ht="15" customHeight="1">
      <c r="A2042" s="144"/>
      <c r="B2042" s="314"/>
      <c r="C2042" s="301"/>
      <c r="D2042" s="154"/>
      <c r="E2042" s="315"/>
      <c r="F2042" s="155"/>
      <c r="G2042" s="156"/>
    </row>
    <row r="2043" spans="1:7" ht="15" customHeight="1">
      <c r="A2043" s="144"/>
      <c r="B2043" s="619" t="s">
        <v>792</v>
      </c>
      <c r="C2043" s="619"/>
      <c r="D2043" s="619"/>
      <c r="E2043" s="619"/>
      <c r="F2043" s="619"/>
      <c r="G2043" s="162">
        <v>12.47</v>
      </c>
    </row>
    <row r="2044" spans="1:7" ht="15">
      <c r="A2044" s="144"/>
      <c r="B2044" s="620" t="s">
        <v>90</v>
      </c>
      <c r="C2044" s="620"/>
      <c r="D2044" s="620"/>
      <c r="E2044" s="620"/>
      <c r="F2044" s="620"/>
      <c r="G2044" s="620"/>
    </row>
    <row r="2045" spans="1:7" ht="15">
      <c r="A2045" s="144"/>
      <c r="B2045" s="299"/>
      <c r="C2045" s="153"/>
      <c r="D2045" s="154"/>
      <c r="E2045" s="298"/>
      <c r="F2045" s="155"/>
      <c r="G2045" s="156"/>
    </row>
    <row r="2046" spans="1:7" ht="15">
      <c r="A2046" s="144"/>
      <c r="B2046" s="299"/>
      <c r="C2046" s="153"/>
      <c r="D2046" s="154"/>
      <c r="E2046" s="298"/>
      <c r="F2046" s="155"/>
      <c r="G2046" s="156"/>
    </row>
    <row r="2047" spans="1:7" ht="15">
      <c r="A2047" s="144"/>
      <c r="B2047" s="619" t="s">
        <v>793</v>
      </c>
      <c r="C2047" s="619"/>
      <c r="D2047" s="619"/>
      <c r="E2047" s="619"/>
      <c r="F2047" s="619"/>
      <c r="G2047" s="162">
        <v>0</v>
      </c>
    </row>
    <row r="2048" spans="1:7" ht="15">
      <c r="A2048" s="144"/>
      <c r="B2048" s="620" t="s">
        <v>794</v>
      </c>
      <c r="C2048" s="620"/>
      <c r="D2048" s="620"/>
      <c r="E2048" s="620"/>
      <c r="F2048" s="620"/>
      <c r="G2048" s="620"/>
    </row>
    <row r="2049" spans="1:7" ht="15">
      <c r="A2049" s="144"/>
      <c r="B2049" s="300" t="s">
        <v>795</v>
      </c>
      <c r="C2049" s="153" t="s">
        <v>796</v>
      </c>
      <c r="D2049" s="154" t="s">
        <v>251</v>
      </c>
      <c r="E2049" s="298">
        <v>0.38</v>
      </c>
      <c r="F2049" s="155">
        <v>105.96</v>
      </c>
      <c r="G2049" s="156">
        <v>40.26</v>
      </c>
    </row>
    <row r="2050" spans="1:7" ht="15" customHeight="1">
      <c r="A2050" s="144"/>
      <c r="B2050" s="619" t="s">
        <v>797</v>
      </c>
      <c r="C2050" s="619"/>
      <c r="D2050" s="619"/>
      <c r="E2050" s="619"/>
      <c r="F2050" s="619"/>
      <c r="G2050" s="162">
        <v>40.26</v>
      </c>
    </row>
    <row r="2051" spans="1:7" ht="15" customHeight="1">
      <c r="A2051" s="144"/>
      <c r="B2051" s="620" t="s">
        <v>798</v>
      </c>
      <c r="C2051" s="620"/>
      <c r="D2051" s="620"/>
      <c r="E2051" s="620"/>
      <c r="F2051" s="620"/>
      <c r="G2051" s="620"/>
    </row>
    <row r="2052" spans="1:7" ht="15">
      <c r="A2052" s="144"/>
      <c r="B2052" s="300"/>
      <c r="C2052" s="153"/>
      <c r="D2052" s="154"/>
      <c r="E2052" s="298"/>
      <c r="F2052" s="298"/>
      <c r="G2052" s="156"/>
    </row>
    <row r="2053" spans="1:7" ht="15" customHeight="1">
      <c r="A2053" s="144"/>
      <c r="B2053" s="300"/>
      <c r="C2053" s="301"/>
      <c r="D2053" s="154"/>
      <c r="E2053" s="298"/>
      <c r="F2053" s="302"/>
      <c r="G2053" s="156"/>
    </row>
    <row r="2054" spans="1:7" ht="15">
      <c r="A2054" s="144"/>
      <c r="B2054" s="303"/>
      <c r="C2054" s="304"/>
      <c r="D2054" s="305"/>
      <c r="E2054" s="306"/>
      <c r="F2054" s="305"/>
      <c r="G2054" s="306"/>
    </row>
    <row r="2055" spans="1:7" ht="15">
      <c r="A2055" s="144"/>
      <c r="B2055" s="621" t="s">
        <v>799</v>
      </c>
      <c r="C2055" s="621"/>
      <c r="D2055" s="621"/>
      <c r="E2055" s="621"/>
      <c r="F2055" s="621"/>
      <c r="G2055" s="307">
        <v>0</v>
      </c>
    </row>
    <row r="2056" spans="1:7" ht="15">
      <c r="A2056" s="144"/>
      <c r="B2056" s="330"/>
      <c r="C2056" s="330"/>
      <c r="D2056" s="330"/>
      <c r="E2056" s="330"/>
      <c r="F2056" s="330"/>
      <c r="G2056" s="330"/>
    </row>
    <row r="2057" spans="1:7" ht="16.5">
      <c r="A2057" s="144"/>
      <c r="B2057" s="330"/>
      <c r="C2057" s="330"/>
      <c r="D2057" s="330"/>
      <c r="E2057" s="330"/>
      <c r="F2057" s="329" t="s">
        <v>256</v>
      </c>
      <c r="G2057" s="162">
        <f>G2050+G2047+G2043</f>
        <v>52.73</v>
      </c>
    </row>
    <row r="2058" spans="1:7" ht="15" customHeight="1">
      <c r="A2058" s="144"/>
      <c r="B2058" s="330"/>
      <c r="C2058" s="330"/>
      <c r="D2058" s="330"/>
      <c r="E2058" s="330"/>
      <c r="F2058" s="329" t="s">
        <v>800</v>
      </c>
      <c r="G2058" s="162">
        <f>'3 - Encargos Soc Anexo C'!$C$55%*'6- Comp Preç Unit'!G2043</f>
        <v>14.591147000000003</v>
      </c>
    </row>
    <row r="2059" spans="1:7" ht="15">
      <c r="A2059" s="144"/>
      <c r="B2059" s="622" t="s">
        <v>801</v>
      </c>
      <c r="C2059" s="622"/>
      <c r="D2059" s="163"/>
      <c r="E2059" s="163"/>
      <c r="F2059" s="329" t="s">
        <v>258</v>
      </c>
      <c r="G2059" s="418">
        <f>'4 - BDI - Anexo D'!$I$26*(G2057+G2058)</f>
        <v>19.322570612705558</v>
      </c>
    </row>
    <row r="2060" spans="1:7" ht="16.5">
      <c r="A2060" s="144"/>
      <c r="B2060" s="622"/>
      <c r="C2060" s="622"/>
      <c r="D2060" s="163"/>
      <c r="E2060" s="163"/>
      <c r="F2060" s="308" t="s">
        <v>802</v>
      </c>
      <c r="G2060" s="309">
        <f>SUM(G2057:G2059)</f>
        <v>86.64371761270556</v>
      </c>
    </row>
    <row r="2061" spans="1:7" ht="16.5">
      <c r="A2061" s="144"/>
      <c r="B2061" s="171"/>
      <c r="C2061" s="171"/>
      <c r="D2061" s="171"/>
      <c r="E2061" s="171"/>
      <c r="F2061" s="308" t="s">
        <v>803</v>
      </c>
      <c r="G2061" s="309">
        <f>SUM(G2057:G2058)</f>
        <v>67.321147</v>
      </c>
    </row>
    <row r="2062" spans="1:7" ht="15">
      <c r="A2062" s="144"/>
      <c r="B2062" s="171"/>
      <c r="C2062" s="171"/>
      <c r="D2062" s="171"/>
      <c r="E2062" s="171"/>
      <c r="F2062" s="171"/>
      <c r="G2062" s="171"/>
    </row>
    <row r="2063" spans="1:9" ht="15">
      <c r="A2063" s="172" t="str">
        <f>'Orçamento Básico - Anexo A'!A94</f>
        <v>B.25.d</v>
      </c>
      <c r="B2063" s="167"/>
      <c r="C2063" s="168" t="s">
        <v>344</v>
      </c>
      <c r="D2063" s="167" t="s">
        <v>83</v>
      </c>
      <c r="E2063" s="167"/>
      <c r="F2063" s="167"/>
      <c r="G2063" s="173">
        <f>G2094</f>
        <v>91.90489600000001</v>
      </c>
      <c r="I2063" s="422"/>
    </row>
    <row r="2064" spans="1:7" ht="15">
      <c r="A2064" s="171"/>
      <c r="B2064" s="145" t="s">
        <v>241</v>
      </c>
      <c r="C2064" s="169" t="s">
        <v>344</v>
      </c>
      <c r="D2064" s="145"/>
      <c r="E2064" s="145"/>
      <c r="F2064" s="145"/>
      <c r="G2064" s="145"/>
    </row>
    <row r="2065" spans="1:7" ht="15">
      <c r="A2065" s="171"/>
      <c r="B2065" s="145" t="s">
        <v>242</v>
      </c>
      <c r="C2065" s="147" t="s">
        <v>83</v>
      </c>
      <c r="D2065" s="145"/>
      <c r="E2065" s="145"/>
      <c r="F2065" s="145"/>
      <c r="G2065" s="145"/>
    </row>
    <row r="2066" spans="2:7" ht="15">
      <c r="B2066" s="145" t="s">
        <v>93</v>
      </c>
      <c r="C2066" s="170" t="str">
        <f>A2063</f>
        <v>B.25.d</v>
      </c>
      <c r="D2066" s="145"/>
      <c r="E2066" s="145"/>
      <c r="F2066" s="145"/>
      <c r="G2066" s="145"/>
    </row>
    <row r="2067" spans="1:7" ht="15">
      <c r="A2067" s="144"/>
      <c r="B2067" s="145" t="s">
        <v>1350</v>
      </c>
      <c r="C2067" s="145" t="s">
        <v>1349</v>
      </c>
      <c r="D2067" s="145"/>
      <c r="E2067" s="145"/>
      <c r="F2067" s="145"/>
      <c r="G2067" s="145"/>
    </row>
    <row r="2068" spans="1:7" ht="15">
      <c r="A2068" s="144"/>
      <c r="B2068" s="145" t="s">
        <v>243</v>
      </c>
      <c r="C2068" s="149" t="s">
        <v>879</v>
      </c>
      <c r="D2068" s="145"/>
      <c r="E2068" s="145"/>
      <c r="F2068" s="145"/>
      <c r="G2068" s="145"/>
    </row>
    <row r="2069" spans="1:7" ht="15">
      <c r="A2069" s="144"/>
      <c r="B2069" s="145" t="s">
        <v>245</v>
      </c>
      <c r="C2069" s="150" t="s">
        <v>880</v>
      </c>
      <c r="D2069" s="145"/>
      <c r="E2069" s="145"/>
      <c r="F2069" s="145"/>
      <c r="G2069" s="145"/>
    </row>
    <row r="2070" spans="1:7" ht="15">
      <c r="A2070" s="144"/>
      <c r="B2070" s="145"/>
      <c r="C2070" s="145"/>
      <c r="D2070" s="145"/>
      <c r="E2070" s="145"/>
      <c r="F2070" s="145"/>
      <c r="G2070" s="145"/>
    </row>
    <row r="2071" spans="1:7" ht="15">
      <c r="A2071" s="144"/>
      <c r="B2071" s="151" t="s">
        <v>246</v>
      </c>
      <c r="C2071" s="151" t="s">
        <v>69</v>
      </c>
      <c r="D2071" s="151" t="s">
        <v>91</v>
      </c>
      <c r="E2071" s="151" t="s">
        <v>247</v>
      </c>
      <c r="F2071" s="151" t="s">
        <v>248</v>
      </c>
      <c r="G2071" s="151" t="s">
        <v>249</v>
      </c>
    </row>
    <row r="2072" spans="1:7" ht="15">
      <c r="A2072" s="144"/>
      <c r="B2072" s="623" t="s">
        <v>789</v>
      </c>
      <c r="C2072" s="623"/>
      <c r="D2072" s="623"/>
      <c r="E2072" s="623"/>
      <c r="F2072" s="623"/>
      <c r="G2072" s="623"/>
    </row>
    <row r="2073" spans="1:7" ht="15">
      <c r="A2073" s="144"/>
      <c r="B2073" s="297" t="s">
        <v>585</v>
      </c>
      <c r="C2073" s="153" t="s">
        <v>790</v>
      </c>
      <c r="D2073" s="154" t="s">
        <v>251</v>
      </c>
      <c r="E2073" s="298">
        <v>1.035</v>
      </c>
      <c r="F2073" s="155">
        <v>5.6</v>
      </c>
      <c r="G2073" s="156">
        <v>5.8</v>
      </c>
    </row>
    <row r="2074" spans="1:7" ht="15">
      <c r="A2074" s="144"/>
      <c r="B2074" s="297" t="s">
        <v>582</v>
      </c>
      <c r="C2074" s="153" t="s">
        <v>791</v>
      </c>
      <c r="D2074" s="154" t="s">
        <v>251</v>
      </c>
      <c r="E2074" s="298">
        <v>1.55</v>
      </c>
      <c r="F2074" s="155">
        <v>7.2</v>
      </c>
      <c r="G2074" s="156">
        <v>11.16</v>
      </c>
    </row>
    <row r="2075" spans="1:7" ht="15" customHeight="1">
      <c r="A2075" s="144"/>
      <c r="B2075" s="314"/>
      <c r="C2075" s="301"/>
      <c r="D2075" s="154"/>
      <c r="E2075" s="315"/>
      <c r="F2075" s="155"/>
      <c r="G2075" s="156"/>
    </row>
    <row r="2076" spans="1:7" ht="15">
      <c r="A2076" s="144"/>
      <c r="B2076" s="619" t="s">
        <v>792</v>
      </c>
      <c r="C2076" s="619"/>
      <c r="D2076" s="619"/>
      <c r="E2076" s="619"/>
      <c r="F2076" s="619"/>
      <c r="G2076" s="162">
        <v>16.96</v>
      </c>
    </row>
    <row r="2077" spans="1:7" ht="15">
      <c r="A2077" s="144"/>
      <c r="B2077" s="620" t="s">
        <v>90</v>
      </c>
      <c r="C2077" s="620"/>
      <c r="D2077" s="620"/>
      <c r="E2077" s="620"/>
      <c r="F2077" s="620"/>
      <c r="G2077" s="620"/>
    </row>
    <row r="2078" spans="1:7" ht="15" customHeight="1">
      <c r="A2078" s="144"/>
      <c r="B2078" s="299"/>
      <c r="C2078" s="153"/>
      <c r="D2078" s="154"/>
      <c r="E2078" s="298"/>
      <c r="F2078" s="155"/>
      <c r="G2078" s="156"/>
    </row>
    <row r="2079" spans="1:7" ht="15" customHeight="1">
      <c r="A2079" s="144"/>
      <c r="B2079" s="299"/>
      <c r="C2079" s="153"/>
      <c r="D2079" s="154"/>
      <c r="E2079" s="298"/>
      <c r="F2079" s="155"/>
      <c r="G2079" s="156"/>
    </row>
    <row r="2080" spans="1:7" ht="15">
      <c r="A2080" s="144"/>
      <c r="B2080" s="619" t="s">
        <v>793</v>
      </c>
      <c r="C2080" s="619"/>
      <c r="D2080" s="619"/>
      <c r="E2080" s="619"/>
      <c r="F2080" s="619"/>
      <c r="G2080" s="162">
        <v>0</v>
      </c>
    </row>
    <row r="2081" spans="1:7" ht="15">
      <c r="A2081" s="144"/>
      <c r="B2081" s="620" t="s">
        <v>794</v>
      </c>
      <c r="C2081" s="620"/>
      <c r="D2081" s="620"/>
      <c r="E2081" s="620"/>
      <c r="F2081" s="620"/>
      <c r="G2081" s="620"/>
    </row>
    <row r="2082" spans="1:7" ht="15">
      <c r="A2082" s="144"/>
      <c r="B2082" s="300" t="s">
        <v>795</v>
      </c>
      <c r="C2082" s="153" t="s">
        <v>796</v>
      </c>
      <c r="D2082" s="154" t="s">
        <v>251</v>
      </c>
      <c r="E2082" s="298">
        <v>0.52</v>
      </c>
      <c r="F2082" s="155">
        <v>105.96</v>
      </c>
      <c r="G2082" s="156">
        <v>55.1</v>
      </c>
    </row>
    <row r="2083" spans="1:7" ht="15">
      <c r="A2083" s="144"/>
      <c r="B2083" s="619" t="s">
        <v>797</v>
      </c>
      <c r="C2083" s="619"/>
      <c r="D2083" s="619"/>
      <c r="E2083" s="619"/>
      <c r="F2083" s="619"/>
      <c r="G2083" s="162">
        <v>55.1</v>
      </c>
    </row>
    <row r="2084" spans="1:7" ht="15">
      <c r="A2084" s="144"/>
      <c r="B2084" s="620" t="s">
        <v>798</v>
      </c>
      <c r="C2084" s="620"/>
      <c r="D2084" s="620"/>
      <c r="E2084" s="620"/>
      <c r="F2084" s="620"/>
      <c r="G2084" s="620"/>
    </row>
    <row r="2085" spans="1:7" ht="15">
      <c r="A2085" s="144"/>
      <c r="B2085" s="300"/>
      <c r="C2085" s="153"/>
      <c r="D2085" s="154"/>
      <c r="E2085" s="298"/>
      <c r="F2085" s="298"/>
      <c r="G2085" s="156"/>
    </row>
    <row r="2086" spans="1:7" ht="15" customHeight="1">
      <c r="A2086" s="144"/>
      <c r="B2086" s="300"/>
      <c r="C2086" s="301"/>
      <c r="D2086" s="154"/>
      <c r="E2086" s="298"/>
      <c r="F2086" s="302"/>
      <c r="G2086" s="156"/>
    </row>
    <row r="2087" spans="1:7" ht="15" customHeight="1">
      <c r="A2087" s="144"/>
      <c r="B2087" s="303"/>
      <c r="C2087" s="304"/>
      <c r="D2087" s="305"/>
      <c r="E2087" s="306"/>
      <c r="F2087" s="305"/>
      <c r="G2087" s="306"/>
    </row>
    <row r="2088" spans="1:7" ht="15">
      <c r="A2088" s="144"/>
      <c r="B2088" s="621" t="s">
        <v>799</v>
      </c>
      <c r="C2088" s="621"/>
      <c r="D2088" s="621"/>
      <c r="E2088" s="621"/>
      <c r="F2088" s="621"/>
      <c r="G2088" s="307">
        <v>0</v>
      </c>
    </row>
    <row r="2089" spans="1:7" ht="15" customHeight="1">
      <c r="A2089" s="144"/>
      <c r="B2089" s="330"/>
      <c r="C2089" s="330"/>
      <c r="D2089" s="330"/>
      <c r="E2089" s="330"/>
      <c r="F2089" s="330"/>
      <c r="G2089" s="330"/>
    </row>
    <row r="2090" spans="1:7" ht="16.5">
      <c r="A2090" s="144"/>
      <c r="B2090" s="330"/>
      <c r="C2090" s="330"/>
      <c r="D2090" s="330"/>
      <c r="E2090" s="330"/>
      <c r="F2090" s="329" t="s">
        <v>256</v>
      </c>
      <c r="G2090" s="162">
        <f>G2083+G2080+G2076</f>
        <v>72.06</v>
      </c>
    </row>
    <row r="2091" spans="1:7" ht="24.75">
      <c r="A2091" s="144"/>
      <c r="B2091" s="330"/>
      <c r="C2091" s="330"/>
      <c r="D2091" s="330"/>
      <c r="E2091" s="330"/>
      <c r="F2091" s="329" t="s">
        <v>800</v>
      </c>
      <c r="G2091" s="162">
        <f>'3 - Encargos Soc Anexo C'!$C$55%*'6- Comp Preç Unit'!G2076</f>
        <v>19.844896000000002</v>
      </c>
    </row>
    <row r="2092" spans="1:7" ht="15">
      <c r="A2092" s="144"/>
      <c r="B2092" s="622" t="s">
        <v>801</v>
      </c>
      <c r="C2092" s="622"/>
      <c r="D2092" s="163"/>
      <c r="E2092" s="163"/>
      <c r="F2092" s="329" t="s">
        <v>258</v>
      </c>
      <c r="G2092" s="418">
        <f>'4 - BDI - Anexo D'!$I$26*(G2090+G2091)</f>
        <v>26.378618335385177</v>
      </c>
    </row>
    <row r="2093" spans="1:7" ht="16.5">
      <c r="A2093" s="144"/>
      <c r="B2093" s="622"/>
      <c r="C2093" s="622"/>
      <c r="D2093" s="163"/>
      <c r="E2093" s="163"/>
      <c r="F2093" s="308" t="s">
        <v>802</v>
      </c>
      <c r="G2093" s="309">
        <f>SUM(G2090:G2092)</f>
        <v>118.28351433538518</v>
      </c>
    </row>
    <row r="2094" spans="1:7" ht="15" customHeight="1">
      <c r="A2094" s="144"/>
      <c r="B2094" s="171"/>
      <c r="C2094" s="171"/>
      <c r="D2094" s="171"/>
      <c r="E2094" s="171"/>
      <c r="F2094" s="308" t="s">
        <v>803</v>
      </c>
      <c r="G2094" s="309">
        <f>SUM(G2090:G2091)</f>
        <v>91.90489600000001</v>
      </c>
    </row>
    <row r="2095" spans="1:7" ht="15">
      <c r="A2095" s="144"/>
      <c r="B2095" s="171"/>
      <c r="C2095" s="171"/>
      <c r="D2095" s="171"/>
      <c r="E2095" s="171"/>
      <c r="F2095" s="171"/>
      <c r="G2095" s="171"/>
    </row>
    <row r="2096" spans="1:9" ht="15">
      <c r="A2096" s="172" t="str">
        <f>'Orçamento Básico - Anexo A'!A96</f>
        <v>B.26.a</v>
      </c>
      <c r="B2096" s="167"/>
      <c r="C2096" s="168" t="s">
        <v>346</v>
      </c>
      <c r="D2096" s="167" t="s">
        <v>83</v>
      </c>
      <c r="E2096" s="167"/>
      <c r="F2096" s="167"/>
      <c r="G2096" s="173">
        <f>G2127</f>
        <v>15.525561999999999</v>
      </c>
      <c r="I2096" s="422"/>
    </row>
    <row r="2097" spans="1:7" ht="15">
      <c r="A2097" s="144"/>
      <c r="B2097" s="145" t="s">
        <v>241</v>
      </c>
      <c r="C2097" s="169" t="s">
        <v>346</v>
      </c>
      <c r="D2097" s="145"/>
      <c r="E2097" s="145"/>
      <c r="F2097" s="145"/>
      <c r="G2097" s="145"/>
    </row>
    <row r="2098" spans="1:7" ht="15">
      <c r="A2098" s="144"/>
      <c r="B2098" s="145" t="s">
        <v>242</v>
      </c>
      <c r="C2098" s="147" t="s">
        <v>83</v>
      </c>
      <c r="D2098" s="145"/>
      <c r="E2098" s="145"/>
      <c r="F2098" s="145"/>
      <c r="G2098" s="145"/>
    </row>
    <row r="2099" spans="1:7" ht="15">
      <c r="A2099" s="144"/>
      <c r="B2099" s="145" t="s">
        <v>93</v>
      </c>
      <c r="C2099" s="170" t="str">
        <f>A2096</f>
        <v>B.26.a</v>
      </c>
      <c r="D2099" s="145"/>
      <c r="E2099" s="145"/>
      <c r="F2099" s="145"/>
      <c r="G2099" s="145"/>
    </row>
    <row r="2100" spans="1:7" ht="15">
      <c r="A2100" s="171"/>
      <c r="B2100" s="145" t="s">
        <v>1350</v>
      </c>
      <c r="C2100" s="145" t="s">
        <v>1349</v>
      </c>
      <c r="D2100" s="145"/>
      <c r="E2100" s="145"/>
      <c r="F2100" s="145"/>
      <c r="G2100" s="145"/>
    </row>
    <row r="2101" spans="1:7" ht="15">
      <c r="A2101" s="171"/>
      <c r="B2101" s="145" t="s">
        <v>243</v>
      </c>
      <c r="C2101" s="149" t="s">
        <v>822</v>
      </c>
      <c r="D2101" s="145"/>
      <c r="E2101" s="145"/>
      <c r="F2101" s="145"/>
      <c r="G2101" s="145"/>
    </row>
    <row r="2102" spans="2:7" ht="15">
      <c r="B2102" s="145" t="s">
        <v>245</v>
      </c>
      <c r="C2102" s="150" t="s">
        <v>1332</v>
      </c>
      <c r="D2102" s="145"/>
      <c r="E2102" s="145"/>
      <c r="F2102" s="145"/>
      <c r="G2102" s="145"/>
    </row>
    <row r="2103" spans="1:7" ht="15">
      <c r="A2103" s="144"/>
      <c r="B2103" s="145"/>
      <c r="C2103" s="145"/>
      <c r="D2103" s="145"/>
      <c r="E2103" s="145"/>
      <c r="F2103" s="145"/>
      <c r="G2103" s="145"/>
    </row>
    <row r="2104" spans="1:7" ht="15">
      <c r="A2104" s="144"/>
      <c r="B2104" s="151" t="s">
        <v>246</v>
      </c>
      <c r="C2104" s="151" t="s">
        <v>69</v>
      </c>
      <c r="D2104" s="151" t="s">
        <v>91</v>
      </c>
      <c r="E2104" s="151" t="s">
        <v>247</v>
      </c>
      <c r="F2104" s="151" t="s">
        <v>248</v>
      </c>
      <c r="G2104" s="151" t="s">
        <v>249</v>
      </c>
    </row>
    <row r="2105" spans="1:7" ht="15">
      <c r="A2105" s="144"/>
      <c r="B2105" s="623" t="s">
        <v>789</v>
      </c>
      <c r="C2105" s="623"/>
      <c r="D2105" s="623"/>
      <c r="E2105" s="623"/>
      <c r="F2105" s="623"/>
      <c r="G2105" s="623"/>
    </row>
    <row r="2106" spans="1:7" ht="15">
      <c r="A2106" s="144"/>
      <c r="B2106" s="297" t="s">
        <v>585</v>
      </c>
      <c r="C2106" s="153" t="s">
        <v>790</v>
      </c>
      <c r="D2106" s="154" t="s">
        <v>251</v>
      </c>
      <c r="E2106" s="298">
        <v>0.12</v>
      </c>
      <c r="F2106" s="155">
        <v>5.6</v>
      </c>
      <c r="G2106" s="156">
        <v>0.67</v>
      </c>
    </row>
    <row r="2107" spans="1:7" ht="15">
      <c r="A2107" s="144"/>
      <c r="B2107" s="297" t="s">
        <v>582</v>
      </c>
      <c r="C2107" s="153" t="s">
        <v>791</v>
      </c>
      <c r="D2107" s="154" t="s">
        <v>251</v>
      </c>
      <c r="E2107" s="298">
        <v>0.12</v>
      </c>
      <c r="F2107" s="155">
        <v>7.2</v>
      </c>
      <c r="G2107" s="156">
        <v>0.86</v>
      </c>
    </row>
    <row r="2108" spans="1:7" ht="15">
      <c r="A2108" s="144"/>
      <c r="B2108" s="619" t="s">
        <v>805</v>
      </c>
      <c r="C2108" s="619"/>
      <c r="D2108" s="619"/>
      <c r="E2108" s="619"/>
      <c r="F2108" s="619"/>
      <c r="G2108" s="156">
        <v>0.08600000000000001</v>
      </c>
    </row>
    <row r="2109" spans="1:7" ht="15">
      <c r="A2109" s="144"/>
      <c r="B2109" s="619" t="s">
        <v>792</v>
      </c>
      <c r="C2109" s="619"/>
      <c r="D2109" s="619"/>
      <c r="E2109" s="619"/>
      <c r="F2109" s="619"/>
      <c r="G2109" s="162">
        <v>1.62</v>
      </c>
    </row>
    <row r="2110" spans="1:7" ht="15">
      <c r="A2110" s="144"/>
      <c r="B2110" s="620" t="s">
        <v>90</v>
      </c>
      <c r="C2110" s="620"/>
      <c r="D2110" s="620"/>
      <c r="E2110" s="620"/>
      <c r="F2110" s="620"/>
      <c r="G2110" s="620"/>
    </row>
    <row r="2111" spans="1:7" ht="15" customHeight="1">
      <c r="A2111" s="144"/>
      <c r="B2111" s="299"/>
      <c r="C2111" s="153"/>
      <c r="D2111" s="154"/>
      <c r="E2111" s="298"/>
      <c r="F2111" s="155"/>
      <c r="G2111" s="156"/>
    </row>
    <row r="2112" spans="1:7" ht="15">
      <c r="A2112" s="144"/>
      <c r="B2112" s="299"/>
      <c r="C2112" s="153"/>
      <c r="D2112" s="154"/>
      <c r="E2112" s="298"/>
      <c r="F2112" s="155"/>
      <c r="G2112" s="156"/>
    </row>
    <row r="2113" spans="1:7" ht="15">
      <c r="A2113" s="144"/>
      <c r="B2113" s="619" t="s">
        <v>793</v>
      </c>
      <c r="C2113" s="619"/>
      <c r="D2113" s="619"/>
      <c r="E2113" s="619"/>
      <c r="F2113" s="619"/>
      <c r="G2113" s="162">
        <v>0</v>
      </c>
    </row>
    <row r="2114" spans="1:7" ht="15" customHeight="1">
      <c r="A2114" s="144"/>
      <c r="B2114" s="620" t="s">
        <v>794</v>
      </c>
      <c r="C2114" s="620"/>
      <c r="D2114" s="620"/>
      <c r="E2114" s="620"/>
      <c r="F2114" s="620"/>
      <c r="G2114" s="620"/>
    </row>
    <row r="2115" spans="1:7" ht="15" customHeight="1">
      <c r="A2115" s="144"/>
      <c r="B2115" s="300" t="s">
        <v>1175</v>
      </c>
      <c r="C2115" s="153" t="s">
        <v>239</v>
      </c>
      <c r="D2115" s="154" t="s">
        <v>240</v>
      </c>
      <c r="E2115" s="298">
        <v>0.12</v>
      </c>
      <c r="F2115" s="155">
        <v>100.06</v>
      </c>
      <c r="G2115" s="156">
        <v>12.01</v>
      </c>
    </row>
    <row r="2116" spans="1:7" ht="15">
      <c r="A2116" s="144"/>
      <c r="B2116" s="619" t="s">
        <v>797</v>
      </c>
      <c r="C2116" s="619"/>
      <c r="D2116" s="619"/>
      <c r="E2116" s="619"/>
      <c r="F2116" s="619"/>
      <c r="G2116" s="162">
        <v>12.01</v>
      </c>
    </row>
    <row r="2117" spans="1:7" ht="15">
      <c r="A2117" s="144"/>
      <c r="B2117" s="620" t="s">
        <v>798</v>
      </c>
      <c r="C2117" s="620"/>
      <c r="D2117" s="620"/>
      <c r="E2117" s="620"/>
      <c r="F2117" s="620"/>
      <c r="G2117" s="620"/>
    </row>
    <row r="2118" spans="1:7" ht="15">
      <c r="A2118" s="144"/>
      <c r="B2118" s="300"/>
      <c r="C2118" s="153"/>
      <c r="D2118" s="154"/>
      <c r="E2118" s="298"/>
      <c r="F2118" s="298"/>
      <c r="G2118" s="156"/>
    </row>
    <row r="2119" spans="1:7" ht="15" customHeight="1">
      <c r="A2119" s="144"/>
      <c r="B2119" s="300"/>
      <c r="C2119" s="301"/>
      <c r="D2119" s="154"/>
      <c r="E2119" s="298"/>
      <c r="F2119" s="302"/>
      <c r="G2119" s="156"/>
    </row>
    <row r="2120" spans="1:7" ht="15" customHeight="1">
      <c r="A2120" s="144"/>
      <c r="B2120" s="303"/>
      <c r="C2120" s="304"/>
      <c r="D2120" s="305"/>
      <c r="E2120" s="306"/>
      <c r="F2120" s="305"/>
      <c r="G2120" s="306"/>
    </row>
    <row r="2121" spans="1:7" ht="15">
      <c r="A2121" s="144"/>
      <c r="B2121" s="621" t="s">
        <v>799</v>
      </c>
      <c r="C2121" s="621"/>
      <c r="D2121" s="621"/>
      <c r="E2121" s="621"/>
      <c r="F2121" s="621"/>
      <c r="G2121" s="307">
        <v>0</v>
      </c>
    </row>
    <row r="2122" spans="1:7" ht="15" customHeight="1">
      <c r="A2122" s="144"/>
      <c r="B2122" s="330"/>
      <c r="C2122" s="330"/>
      <c r="D2122" s="330"/>
      <c r="E2122" s="330"/>
      <c r="F2122" s="330"/>
      <c r="G2122" s="330"/>
    </row>
    <row r="2123" spans="1:7" ht="16.5">
      <c r="A2123" s="144"/>
      <c r="B2123" s="330"/>
      <c r="C2123" s="330"/>
      <c r="D2123" s="330"/>
      <c r="E2123" s="330"/>
      <c r="F2123" s="329" t="s">
        <v>256</v>
      </c>
      <c r="G2123" s="162">
        <f>G2116+G2113+G2109</f>
        <v>13.629999999999999</v>
      </c>
    </row>
    <row r="2124" spans="1:7" ht="24.75">
      <c r="A2124" s="144"/>
      <c r="B2124" s="330"/>
      <c r="C2124" s="330"/>
      <c r="D2124" s="330"/>
      <c r="E2124" s="330"/>
      <c r="F2124" s="329" t="s">
        <v>800</v>
      </c>
      <c r="G2124" s="162">
        <f>'3 - Encargos Soc Anexo C'!$C$55%*'6- Comp Preç Unit'!G2109</f>
        <v>1.8955620000000004</v>
      </c>
    </row>
    <row r="2125" spans="1:7" ht="15">
      <c r="A2125" s="144"/>
      <c r="B2125" s="622"/>
      <c r="C2125" s="622"/>
      <c r="D2125" s="163"/>
      <c r="E2125" s="163"/>
      <c r="F2125" s="329" t="s">
        <v>258</v>
      </c>
      <c r="G2125" s="418">
        <f>'4 - BDI - Anexo D'!$I$26*(G2123+G2124)</f>
        <v>4.456159489483121</v>
      </c>
    </row>
    <row r="2126" spans="1:7" ht="16.5">
      <c r="A2126" s="144"/>
      <c r="B2126" s="622"/>
      <c r="C2126" s="622"/>
      <c r="D2126" s="163"/>
      <c r="E2126" s="163"/>
      <c r="F2126" s="308" t="s">
        <v>802</v>
      </c>
      <c r="G2126" s="309">
        <f>SUM(G2123:G2125)</f>
        <v>19.98172148948312</v>
      </c>
    </row>
    <row r="2127" spans="1:7" ht="15" customHeight="1">
      <c r="A2127" s="144"/>
      <c r="B2127" s="171"/>
      <c r="C2127" s="171"/>
      <c r="D2127" s="171"/>
      <c r="E2127" s="171"/>
      <c r="F2127" s="308" t="s">
        <v>803</v>
      </c>
      <c r="G2127" s="309">
        <f>SUM(G2123:G2124)</f>
        <v>15.525561999999999</v>
      </c>
    </row>
    <row r="2128" spans="1:7" ht="15">
      <c r="A2128" s="144"/>
      <c r="B2128" s="171"/>
      <c r="C2128" s="171"/>
      <c r="D2128" s="171"/>
      <c r="E2128" s="171"/>
      <c r="F2128" s="171"/>
      <c r="G2128" s="171"/>
    </row>
    <row r="2129" spans="1:9" ht="30" customHeight="1">
      <c r="A2129" s="172" t="str">
        <f>'Orçamento Básico - Anexo A'!A98</f>
        <v>B.27.a</v>
      </c>
      <c r="B2129" s="167"/>
      <c r="C2129" s="168" t="str">
        <f>'Orçamento Básico - Anexo A'!B97</f>
        <v>Instalação de quadro de distribuição de sobrebor uso ao tempo em poste</v>
      </c>
      <c r="D2129" s="167" t="s">
        <v>83</v>
      </c>
      <c r="E2129" s="167"/>
      <c r="F2129" s="167"/>
      <c r="G2129" s="173">
        <f>G2163</f>
        <v>24.725562000000004</v>
      </c>
      <c r="I2129" s="422"/>
    </row>
    <row r="2130" spans="1:7" ht="15">
      <c r="A2130" s="144"/>
      <c r="B2130" s="145" t="s">
        <v>241</v>
      </c>
      <c r="C2130" s="169" t="s">
        <v>348</v>
      </c>
      <c r="D2130" s="145"/>
      <c r="E2130" s="145"/>
      <c r="F2130" s="145"/>
      <c r="G2130" s="145"/>
    </row>
    <row r="2131" spans="1:7" ht="15">
      <c r="A2131" s="144"/>
      <c r="B2131" s="145" t="s">
        <v>242</v>
      </c>
      <c r="C2131" s="147" t="s">
        <v>83</v>
      </c>
      <c r="D2131" s="145"/>
      <c r="E2131" s="145"/>
      <c r="F2131" s="145"/>
      <c r="G2131" s="145"/>
    </row>
    <row r="2132" spans="1:7" ht="15">
      <c r="A2132" s="144"/>
      <c r="B2132" s="145" t="s">
        <v>93</v>
      </c>
      <c r="C2132" s="170" t="str">
        <f>A2129</f>
        <v>B.27.a</v>
      </c>
      <c r="D2132" s="145"/>
      <c r="E2132" s="145"/>
      <c r="F2132" s="145"/>
      <c r="G2132" s="145"/>
    </row>
    <row r="2133" spans="1:7" ht="15">
      <c r="A2133" s="171"/>
      <c r="B2133" s="145" t="s">
        <v>1350</v>
      </c>
      <c r="C2133" s="145" t="s">
        <v>1349</v>
      </c>
      <c r="D2133" s="145"/>
      <c r="E2133" s="145"/>
      <c r="F2133" s="145"/>
      <c r="G2133" s="145"/>
    </row>
    <row r="2134" spans="1:7" ht="15">
      <c r="A2134" s="171"/>
      <c r="B2134" s="145" t="s">
        <v>243</v>
      </c>
      <c r="C2134" s="149" t="s">
        <v>822</v>
      </c>
      <c r="D2134" s="145"/>
      <c r="E2134" s="145"/>
      <c r="F2134" s="145"/>
      <c r="G2134" s="145"/>
    </row>
    <row r="2135" spans="2:7" ht="15">
      <c r="B2135" s="145" t="s">
        <v>245</v>
      </c>
      <c r="C2135" s="150" t="s">
        <v>1332</v>
      </c>
      <c r="D2135" s="145"/>
      <c r="E2135" s="145"/>
      <c r="F2135" s="145"/>
      <c r="G2135" s="145"/>
    </row>
    <row r="2136" spans="1:7" ht="15">
      <c r="A2136" s="144"/>
      <c r="B2136" s="145"/>
      <c r="C2136" s="145"/>
      <c r="D2136" s="145"/>
      <c r="E2136" s="145"/>
      <c r="F2136" s="145"/>
      <c r="G2136" s="145"/>
    </row>
    <row r="2137" spans="1:7" ht="15">
      <c r="A2137" s="144"/>
      <c r="B2137" s="151" t="s">
        <v>246</v>
      </c>
      <c r="C2137" s="151" t="s">
        <v>69</v>
      </c>
      <c r="D2137" s="151" t="s">
        <v>91</v>
      </c>
      <c r="E2137" s="151" t="s">
        <v>247</v>
      </c>
      <c r="F2137" s="151" t="s">
        <v>248</v>
      </c>
      <c r="G2137" s="151" t="s">
        <v>249</v>
      </c>
    </row>
    <row r="2138" spans="1:7" ht="15">
      <c r="A2138" s="144"/>
      <c r="B2138" s="623" t="s">
        <v>789</v>
      </c>
      <c r="C2138" s="623"/>
      <c r="D2138" s="623"/>
      <c r="E2138" s="623"/>
      <c r="F2138" s="623"/>
      <c r="G2138" s="623"/>
    </row>
    <row r="2139" spans="1:7" ht="15">
      <c r="A2139" s="144"/>
      <c r="B2139" s="297" t="s">
        <v>585</v>
      </c>
      <c r="C2139" s="153" t="s">
        <v>790</v>
      </c>
      <c r="D2139" s="154" t="s">
        <v>251</v>
      </c>
      <c r="E2139" s="298">
        <v>0.12</v>
      </c>
      <c r="F2139" s="155">
        <v>5.6</v>
      </c>
      <c r="G2139" s="156">
        <v>0.67</v>
      </c>
    </row>
    <row r="2140" spans="1:7" ht="15">
      <c r="A2140" s="144"/>
      <c r="B2140" s="297" t="s">
        <v>582</v>
      </c>
      <c r="C2140" s="153" t="s">
        <v>791</v>
      </c>
      <c r="D2140" s="154" t="s">
        <v>251</v>
      </c>
      <c r="E2140" s="298">
        <v>0.12</v>
      </c>
      <c r="F2140" s="155">
        <v>7.2</v>
      </c>
      <c r="G2140" s="156">
        <v>0.86</v>
      </c>
    </row>
    <row r="2141" spans="1:7" ht="15">
      <c r="A2141" s="144"/>
      <c r="B2141" s="619" t="s">
        <v>805</v>
      </c>
      <c r="C2141" s="619"/>
      <c r="D2141" s="619"/>
      <c r="E2141" s="619"/>
      <c r="F2141" s="619"/>
      <c r="G2141" s="156">
        <v>0.08600000000000001</v>
      </c>
    </row>
    <row r="2142" spans="1:7" ht="15">
      <c r="A2142" s="144"/>
      <c r="B2142" s="619" t="s">
        <v>792</v>
      </c>
      <c r="C2142" s="619"/>
      <c r="D2142" s="619"/>
      <c r="E2142" s="619"/>
      <c r="F2142" s="619"/>
      <c r="G2142" s="162">
        <v>1.62</v>
      </c>
    </row>
    <row r="2143" spans="1:7" ht="15">
      <c r="A2143" s="144"/>
      <c r="B2143" s="620" t="s">
        <v>90</v>
      </c>
      <c r="C2143" s="620"/>
      <c r="D2143" s="620"/>
      <c r="E2143" s="620"/>
      <c r="F2143" s="620"/>
      <c r="G2143" s="620"/>
    </row>
    <row r="2144" spans="1:7" ht="15" customHeight="1">
      <c r="A2144" s="144"/>
      <c r="B2144" s="297" t="s">
        <v>881</v>
      </c>
      <c r="C2144" s="153" t="s">
        <v>882</v>
      </c>
      <c r="D2144" s="154" t="s">
        <v>808</v>
      </c>
      <c r="E2144" s="298">
        <v>1</v>
      </c>
      <c r="F2144" s="155">
        <v>9.2</v>
      </c>
      <c r="G2144" s="156">
        <v>9.2</v>
      </c>
    </row>
    <row r="2145" spans="1:7" ht="15">
      <c r="A2145" s="144"/>
      <c r="B2145" s="297"/>
      <c r="C2145" s="153"/>
      <c r="D2145" s="154"/>
      <c r="E2145" s="298"/>
      <c r="F2145" s="155"/>
      <c r="G2145" s="156"/>
    </row>
    <row r="2146" spans="1:7" ht="15">
      <c r="A2146" s="144"/>
      <c r="B2146" s="297"/>
      <c r="C2146" s="153"/>
      <c r="D2146" s="154"/>
      <c r="E2146" s="298"/>
      <c r="F2146" s="155"/>
      <c r="G2146" s="156"/>
    </row>
    <row r="2147" spans="1:7" ht="15" customHeight="1">
      <c r="A2147" s="144"/>
      <c r="B2147" s="297"/>
      <c r="C2147" s="153"/>
      <c r="D2147" s="154"/>
      <c r="E2147" s="298"/>
      <c r="F2147" s="155"/>
      <c r="G2147" s="156"/>
    </row>
    <row r="2148" spans="1:7" ht="15" customHeight="1">
      <c r="A2148" s="144"/>
      <c r="B2148" s="299"/>
      <c r="C2148" s="153"/>
      <c r="D2148" s="154"/>
      <c r="E2148" s="298"/>
      <c r="F2148" s="155"/>
      <c r="G2148" s="156"/>
    </row>
    <row r="2149" spans="1:7" ht="15">
      <c r="A2149" s="144"/>
      <c r="B2149" s="619" t="s">
        <v>793</v>
      </c>
      <c r="C2149" s="619"/>
      <c r="D2149" s="619"/>
      <c r="E2149" s="619"/>
      <c r="F2149" s="619"/>
      <c r="G2149" s="162">
        <v>9.2</v>
      </c>
    </row>
    <row r="2150" spans="1:7" ht="15">
      <c r="A2150" s="144"/>
      <c r="B2150" s="620" t="s">
        <v>794</v>
      </c>
      <c r="C2150" s="620"/>
      <c r="D2150" s="620"/>
      <c r="E2150" s="620"/>
      <c r="F2150" s="620"/>
      <c r="G2150" s="620"/>
    </row>
    <row r="2151" spans="1:7" ht="24.75">
      <c r="A2151" s="144"/>
      <c r="B2151" s="300" t="s">
        <v>1175</v>
      </c>
      <c r="C2151" s="153" t="s">
        <v>239</v>
      </c>
      <c r="D2151" s="154" t="s">
        <v>240</v>
      </c>
      <c r="E2151" s="298">
        <v>0.12</v>
      </c>
      <c r="F2151" s="155">
        <v>100.06</v>
      </c>
      <c r="G2151" s="156">
        <v>12.01</v>
      </c>
    </row>
    <row r="2152" spans="1:7" ht="15" customHeight="1">
      <c r="A2152" s="144"/>
      <c r="B2152" s="619" t="s">
        <v>797</v>
      </c>
      <c r="C2152" s="619"/>
      <c r="D2152" s="619"/>
      <c r="E2152" s="619"/>
      <c r="F2152" s="619"/>
      <c r="G2152" s="162">
        <v>12.01</v>
      </c>
    </row>
    <row r="2153" spans="1:7" ht="15" customHeight="1">
      <c r="A2153" s="144"/>
      <c r="B2153" s="620" t="s">
        <v>798</v>
      </c>
      <c r="C2153" s="620"/>
      <c r="D2153" s="620"/>
      <c r="E2153" s="620"/>
      <c r="F2153" s="620"/>
      <c r="G2153" s="620"/>
    </row>
    <row r="2154" spans="1:7" ht="15">
      <c r="A2154" s="144"/>
      <c r="B2154" s="300"/>
      <c r="C2154" s="153"/>
      <c r="D2154" s="154"/>
      <c r="E2154" s="298"/>
      <c r="F2154" s="298"/>
      <c r="G2154" s="156"/>
    </row>
    <row r="2155" spans="1:7" ht="15" customHeight="1">
      <c r="A2155" s="144"/>
      <c r="B2155" s="300"/>
      <c r="C2155" s="301"/>
      <c r="D2155" s="154"/>
      <c r="E2155" s="298"/>
      <c r="F2155" s="302"/>
      <c r="G2155" s="156"/>
    </row>
    <row r="2156" spans="1:7" ht="15">
      <c r="A2156" s="144"/>
      <c r="B2156" s="303"/>
      <c r="C2156" s="304"/>
      <c r="D2156" s="305"/>
      <c r="E2156" s="306"/>
      <c r="F2156" s="305"/>
      <c r="G2156" s="306"/>
    </row>
    <row r="2157" spans="1:7" ht="15">
      <c r="A2157" s="144"/>
      <c r="B2157" s="621" t="s">
        <v>799</v>
      </c>
      <c r="C2157" s="621"/>
      <c r="D2157" s="621"/>
      <c r="E2157" s="621"/>
      <c r="F2157" s="621"/>
      <c r="G2157" s="307">
        <v>0</v>
      </c>
    </row>
    <row r="2158" spans="1:7" ht="15">
      <c r="A2158" s="144"/>
      <c r="B2158" s="330"/>
      <c r="C2158" s="330"/>
      <c r="D2158" s="330"/>
      <c r="E2158" s="330"/>
      <c r="F2158" s="330"/>
      <c r="G2158" s="330"/>
    </row>
    <row r="2159" spans="1:7" ht="16.5">
      <c r="A2159" s="144"/>
      <c r="B2159" s="330"/>
      <c r="C2159" s="330"/>
      <c r="D2159" s="330"/>
      <c r="E2159" s="330"/>
      <c r="F2159" s="329" t="s">
        <v>256</v>
      </c>
      <c r="G2159" s="162">
        <f>G2152+G2149+G2142</f>
        <v>22.830000000000002</v>
      </c>
    </row>
    <row r="2160" spans="1:7" ht="15" customHeight="1">
      <c r="A2160" s="144"/>
      <c r="B2160" s="330"/>
      <c r="C2160" s="330"/>
      <c r="D2160" s="330"/>
      <c r="E2160" s="330"/>
      <c r="F2160" s="329" t="s">
        <v>800</v>
      </c>
      <c r="G2160" s="162">
        <f>'3 - Encargos Soc Anexo C'!$C$55%*'6- Comp Preç Unit'!G2142</f>
        <v>1.8955620000000004</v>
      </c>
    </row>
    <row r="2161" spans="1:7" ht="15">
      <c r="A2161" s="144"/>
      <c r="B2161" s="622"/>
      <c r="C2161" s="622"/>
      <c r="D2161" s="163"/>
      <c r="E2161" s="163"/>
      <c r="F2161" s="329" t="s">
        <v>258</v>
      </c>
      <c r="G2161" s="418">
        <f>'4 - BDI - Anexo D'!$I$26*(G2159+G2160)</f>
        <v>7.09675100579955</v>
      </c>
    </row>
    <row r="2162" spans="1:7" ht="16.5">
      <c r="A2162" s="144"/>
      <c r="B2162" s="622"/>
      <c r="C2162" s="622"/>
      <c r="D2162" s="163"/>
      <c r="E2162" s="163"/>
      <c r="F2162" s="308" t="s">
        <v>802</v>
      </c>
      <c r="G2162" s="309">
        <f>SUM(G2159:G2161)</f>
        <v>31.822313005799554</v>
      </c>
    </row>
    <row r="2163" spans="1:7" ht="16.5">
      <c r="A2163" s="144"/>
      <c r="B2163" s="171"/>
      <c r="C2163" s="171"/>
      <c r="D2163" s="171"/>
      <c r="E2163" s="171"/>
      <c r="F2163" s="308" t="s">
        <v>803</v>
      </c>
      <c r="G2163" s="309">
        <f>SUM(G2159:G2160)</f>
        <v>24.725562000000004</v>
      </c>
    </row>
    <row r="2164" spans="1:7" ht="15">
      <c r="A2164" s="144"/>
      <c r="B2164" s="171"/>
      <c r="C2164" s="171"/>
      <c r="D2164" s="171"/>
      <c r="E2164" s="171"/>
      <c r="F2164" s="171"/>
      <c r="G2164" s="171"/>
    </row>
    <row r="2165" spans="1:9" ht="24.75" customHeight="1">
      <c r="A2165" s="172" t="str">
        <f>'Orçamento Básico - Anexo A'!A99</f>
        <v>B.27.b</v>
      </c>
      <c r="B2165" s="167"/>
      <c r="C2165" s="168" t="str">
        <f>'Orçamento Básico - Anexo A'!B97</f>
        <v>Instalação de quadro de distribuição de sobrebor uso ao tempo em poste</v>
      </c>
      <c r="D2165" s="167" t="s">
        <v>83</v>
      </c>
      <c r="E2165" s="167"/>
      <c r="F2165" s="167"/>
      <c r="G2165" s="173">
        <f>G2199</f>
        <v>125.00556200000001</v>
      </c>
      <c r="I2165" s="422"/>
    </row>
    <row r="2166" spans="1:7" ht="15">
      <c r="A2166" s="171"/>
      <c r="B2166" s="145" t="s">
        <v>241</v>
      </c>
      <c r="C2166" s="169" t="s">
        <v>349</v>
      </c>
      <c r="D2166" s="145"/>
      <c r="E2166" s="145"/>
      <c r="F2166" s="145"/>
      <c r="G2166" s="145"/>
    </row>
    <row r="2167" spans="1:7" ht="15">
      <c r="A2167" s="171"/>
      <c r="B2167" s="145" t="s">
        <v>242</v>
      </c>
      <c r="C2167" s="147" t="s">
        <v>83</v>
      </c>
      <c r="D2167" s="145"/>
      <c r="E2167" s="145"/>
      <c r="F2167" s="145"/>
      <c r="G2167" s="145"/>
    </row>
    <row r="2168" spans="2:7" ht="15">
      <c r="B2168" s="145" t="s">
        <v>93</v>
      </c>
      <c r="C2168" s="170" t="str">
        <f>A2165</f>
        <v>B.27.b</v>
      </c>
      <c r="D2168" s="145"/>
      <c r="E2168" s="145"/>
      <c r="F2168" s="145"/>
      <c r="G2168" s="145"/>
    </row>
    <row r="2169" spans="1:7" ht="15">
      <c r="A2169" s="144"/>
      <c r="B2169" s="145" t="s">
        <v>1350</v>
      </c>
      <c r="C2169" s="145" t="s">
        <v>1349</v>
      </c>
      <c r="D2169" s="145"/>
      <c r="E2169" s="145"/>
      <c r="F2169" s="145"/>
      <c r="G2169" s="145"/>
    </row>
    <row r="2170" spans="1:7" ht="15">
      <c r="A2170" s="144"/>
      <c r="B2170" s="145" t="s">
        <v>243</v>
      </c>
      <c r="C2170" s="149" t="s">
        <v>822</v>
      </c>
      <c r="D2170" s="145"/>
      <c r="E2170" s="145"/>
      <c r="F2170" s="145"/>
      <c r="G2170" s="145"/>
    </row>
    <row r="2171" spans="1:7" ht="15">
      <c r="A2171" s="144"/>
      <c r="B2171" s="145" t="s">
        <v>245</v>
      </c>
      <c r="C2171" s="150" t="s">
        <v>1332</v>
      </c>
      <c r="D2171" s="145"/>
      <c r="E2171" s="145"/>
      <c r="F2171" s="145"/>
      <c r="G2171" s="145"/>
    </row>
    <row r="2172" spans="1:7" ht="15">
      <c r="A2172" s="144"/>
      <c r="B2172" s="145"/>
      <c r="C2172" s="145"/>
      <c r="D2172" s="145"/>
      <c r="E2172" s="145"/>
      <c r="F2172" s="145"/>
      <c r="G2172" s="145"/>
    </row>
    <row r="2173" spans="1:7" ht="15">
      <c r="A2173" s="144"/>
      <c r="B2173" s="151" t="s">
        <v>246</v>
      </c>
      <c r="C2173" s="151" t="s">
        <v>69</v>
      </c>
      <c r="D2173" s="151" t="s">
        <v>91</v>
      </c>
      <c r="E2173" s="151" t="s">
        <v>247</v>
      </c>
      <c r="F2173" s="151" t="s">
        <v>248</v>
      </c>
      <c r="G2173" s="151" t="s">
        <v>249</v>
      </c>
    </row>
    <row r="2174" spans="1:7" ht="15">
      <c r="A2174" s="144"/>
      <c r="B2174" s="623" t="s">
        <v>789</v>
      </c>
      <c r="C2174" s="623"/>
      <c r="D2174" s="623"/>
      <c r="E2174" s="623"/>
      <c r="F2174" s="623"/>
      <c r="G2174" s="623"/>
    </row>
    <row r="2175" spans="1:7" ht="15">
      <c r="A2175" s="144"/>
      <c r="B2175" s="297" t="s">
        <v>585</v>
      </c>
      <c r="C2175" s="153" t="s">
        <v>790</v>
      </c>
      <c r="D2175" s="154" t="s">
        <v>251</v>
      </c>
      <c r="E2175" s="298">
        <v>0.12</v>
      </c>
      <c r="F2175" s="155">
        <v>5.6</v>
      </c>
      <c r="G2175" s="156">
        <v>0.67</v>
      </c>
    </row>
    <row r="2176" spans="1:7" ht="15">
      <c r="A2176" s="144"/>
      <c r="B2176" s="297" t="s">
        <v>582</v>
      </c>
      <c r="C2176" s="153" t="s">
        <v>791</v>
      </c>
      <c r="D2176" s="154" t="s">
        <v>251</v>
      </c>
      <c r="E2176" s="298">
        <v>0.12</v>
      </c>
      <c r="F2176" s="155">
        <v>7.2</v>
      </c>
      <c r="G2176" s="156">
        <v>0.86</v>
      </c>
    </row>
    <row r="2177" spans="1:7" ht="15" customHeight="1">
      <c r="A2177" s="144"/>
      <c r="B2177" s="619" t="s">
        <v>805</v>
      </c>
      <c r="C2177" s="619"/>
      <c r="D2177" s="619"/>
      <c r="E2177" s="619"/>
      <c r="F2177" s="619"/>
      <c r="G2177" s="156">
        <v>0.08600000000000001</v>
      </c>
    </row>
    <row r="2178" spans="1:7" ht="15">
      <c r="A2178" s="144"/>
      <c r="B2178" s="619" t="s">
        <v>792</v>
      </c>
      <c r="C2178" s="619"/>
      <c r="D2178" s="619"/>
      <c r="E2178" s="619"/>
      <c r="F2178" s="619"/>
      <c r="G2178" s="162">
        <v>1.62</v>
      </c>
    </row>
    <row r="2179" spans="1:7" ht="15">
      <c r="A2179" s="144"/>
      <c r="B2179" s="620" t="s">
        <v>90</v>
      </c>
      <c r="C2179" s="620"/>
      <c r="D2179" s="620"/>
      <c r="E2179" s="620"/>
      <c r="F2179" s="620"/>
      <c r="G2179" s="620"/>
    </row>
    <row r="2180" spans="1:7" ht="15" customHeight="1">
      <c r="A2180" s="144"/>
      <c r="B2180" s="297" t="s">
        <v>883</v>
      </c>
      <c r="C2180" s="153" t="s">
        <v>884</v>
      </c>
      <c r="D2180" s="154" t="s">
        <v>808</v>
      </c>
      <c r="E2180" s="298">
        <v>1</v>
      </c>
      <c r="F2180" s="155">
        <v>23.9</v>
      </c>
      <c r="G2180" s="156">
        <v>23.9</v>
      </c>
    </row>
    <row r="2181" spans="1:7" ht="15" customHeight="1">
      <c r="A2181" s="144"/>
      <c r="B2181" s="297" t="s">
        <v>885</v>
      </c>
      <c r="C2181" s="153" t="s">
        <v>886</v>
      </c>
      <c r="D2181" s="154" t="s">
        <v>808</v>
      </c>
      <c r="E2181" s="298">
        <v>1</v>
      </c>
      <c r="F2181" s="155">
        <v>30.6</v>
      </c>
      <c r="G2181" s="156">
        <v>30.6</v>
      </c>
    </row>
    <row r="2182" spans="1:7" ht="15">
      <c r="A2182" s="144"/>
      <c r="B2182" s="297" t="s">
        <v>887</v>
      </c>
      <c r="C2182" s="153" t="s">
        <v>888</v>
      </c>
      <c r="D2182" s="154" t="s">
        <v>808</v>
      </c>
      <c r="E2182" s="298">
        <v>1</v>
      </c>
      <c r="F2182" s="155">
        <v>30.1</v>
      </c>
      <c r="G2182" s="156">
        <v>30.1</v>
      </c>
    </row>
    <row r="2183" spans="1:7" ht="15">
      <c r="A2183" s="144"/>
      <c r="B2183" s="297" t="s">
        <v>889</v>
      </c>
      <c r="C2183" s="153" t="s">
        <v>890</v>
      </c>
      <c r="D2183" s="154" t="s">
        <v>808</v>
      </c>
      <c r="E2183" s="298">
        <v>1</v>
      </c>
      <c r="F2183" s="155">
        <v>24.88</v>
      </c>
      <c r="G2183" s="156">
        <v>24.88</v>
      </c>
    </row>
    <row r="2184" spans="1:7" ht="15">
      <c r="A2184" s="144"/>
      <c r="B2184" s="299"/>
      <c r="C2184" s="153"/>
      <c r="D2184" s="154"/>
      <c r="E2184" s="298"/>
      <c r="F2184" s="155"/>
      <c r="G2184" s="156"/>
    </row>
    <row r="2185" spans="1:7" ht="15" customHeight="1">
      <c r="A2185" s="144"/>
      <c r="B2185" s="619" t="s">
        <v>793</v>
      </c>
      <c r="C2185" s="619"/>
      <c r="D2185" s="619"/>
      <c r="E2185" s="619"/>
      <c r="F2185" s="619"/>
      <c r="G2185" s="162">
        <v>109.48</v>
      </c>
    </row>
    <row r="2186" spans="1:7" ht="15" customHeight="1">
      <c r="A2186" s="144"/>
      <c r="B2186" s="620" t="s">
        <v>794</v>
      </c>
      <c r="C2186" s="620"/>
      <c r="D2186" s="620"/>
      <c r="E2186" s="620"/>
      <c r="F2186" s="620"/>
      <c r="G2186" s="620"/>
    </row>
    <row r="2187" spans="1:7" ht="24.75">
      <c r="A2187" s="144"/>
      <c r="B2187" s="300" t="s">
        <v>1175</v>
      </c>
      <c r="C2187" s="153" t="s">
        <v>239</v>
      </c>
      <c r="D2187" s="154" t="s">
        <v>240</v>
      </c>
      <c r="E2187" s="298">
        <v>0.12</v>
      </c>
      <c r="F2187" s="155">
        <v>100.06</v>
      </c>
      <c r="G2187" s="156">
        <v>12.01</v>
      </c>
    </row>
    <row r="2188" spans="1:7" ht="15" customHeight="1">
      <c r="A2188" s="144"/>
      <c r="B2188" s="619" t="s">
        <v>797</v>
      </c>
      <c r="C2188" s="619"/>
      <c r="D2188" s="619"/>
      <c r="E2188" s="619"/>
      <c r="F2188" s="619"/>
      <c r="G2188" s="162">
        <v>12.01</v>
      </c>
    </row>
    <row r="2189" spans="1:7" ht="15">
      <c r="A2189" s="144"/>
      <c r="B2189" s="620" t="s">
        <v>798</v>
      </c>
      <c r="C2189" s="620"/>
      <c r="D2189" s="620"/>
      <c r="E2189" s="620"/>
      <c r="F2189" s="620"/>
      <c r="G2189" s="620"/>
    </row>
    <row r="2190" spans="1:7" ht="15">
      <c r="A2190" s="144"/>
      <c r="B2190" s="300"/>
      <c r="C2190" s="153"/>
      <c r="D2190" s="154"/>
      <c r="E2190" s="298"/>
      <c r="F2190" s="298"/>
      <c r="G2190" s="156"/>
    </row>
    <row r="2191" spans="1:7" ht="15">
      <c r="A2191" s="144"/>
      <c r="B2191" s="300"/>
      <c r="C2191" s="301"/>
      <c r="D2191" s="154"/>
      <c r="E2191" s="298"/>
      <c r="F2191" s="302"/>
      <c r="G2191" s="156"/>
    </row>
    <row r="2192" spans="1:7" ht="15">
      <c r="A2192" s="144"/>
      <c r="B2192" s="303"/>
      <c r="C2192" s="304"/>
      <c r="D2192" s="305"/>
      <c r="E2192" s="306"/>
      <c r="F2192" s="305"/>
      <c r="G2192" s="306"/>
    </row>
    <row r="2193" spans="1:7" ht="15" customHeight="1">
      <c r="A2193" s="144"/>
      <c r="B2193" s="621" t="s">
        <v>799</v>
      </c>
      <c r="C2193" s="621"/>
      <c r="D2193" s="621"/>
      <c r="E2193" s="621"/>
      <c r="F2193" s="621"/>
      <c r="G2193" s="307">
        <v>0</v>
      </c>
    </row>
    <row r="2194" spans="1:7" ht="15">
      <c r="A2194" s="144"/>
      <c r="B2194" s="330"/>
      <c r="C2194" s="330"/>
      <c r="D2194" s="330"/>
      <c r="E2194" s="330"/>
      <c r="F2194" s="330"/>
      <c r="G2194" s="330"/>
    </row>
    <row r="2195" spans="1:7" ht="16.5">
      <c r="A2195" s="144"/>
      <c r="B2195" s="330"/>
      <c r="C2195" s="330"/>
      <c r="D2195" s="330"/>
      <c r="E2195" s="330"/>
      <c r="F2195" s="329" t="s">
        <v>256</v>
      </c>
      <c r="G2195" s="162">
        <f>G2188+G2185+G2178</f>
        <v>123.11000000000001</v>
      </c>
    </row>
    <row r="2196" spans="1:7" ht="24.75">
      <c r="A2196" s="144"/>
      <c r="B2196" s="330"/>
      <c r="C2196" s="330"/>
      <c r="D2196" s="330"/>
      <c r="E2196" s="330"/>
      <c r="F2196" s="329" t="s">
        <v>800</v>
      </c>
      <c r="G2196" s="162">
        <f>'3 - Encargos Soc Anexo C'!$C$55%*'6- Comp Preç Unit'!G2178</f>
        <v>1.8955620000000004</v>
      </c>
    </row>
    <row r="2197" spans="1:7" ht="15">
      <c r="A2197" s="144"/>
      <c r="B2197" s="622"/>
      <c r="C2197" s="622"/>
      <c r="D2197" s="163"/>
      <c r="E2197" s="163"/>
      <c r="F2197" s="329" t="s">
        <v>258</v>
      </c>
      <c r="G2197" s="418">
        <f>'4 - BDI - Anexo D'!$I$26*(G2195+G2196)</f>
        <v>35.87919853364862</v>
      </c>
    </row>
    <row r="2198" spans="1:7" ht="16.5">
      <c r="A2198" s="144"/>
      <c r="B2198" s="622"/>
      <c r="C2198" s="622"/>
      <c r="D2198" s="163"/>
      <c r="E2198" s="163"/>
      <c r="F2198" s="308" t="s">
        <v>802</v>
      </c>
      <c r="G2198" s="309">
        <f>SUM(G2195:G2197)</f>
        <v>160.88476053364863</v>
      </c>
    </row>
    <row r="2199" spans="1:7" ht="16.5">
      <c r="A2199" s="171"/>
      <c r="B2199" s="171"/>
      <c r="C2199" s="171"/>
      <c r="D2199" s="171"/>
      <c r="E2199" s="171"/>
      <c r="F2199" s="308" t="s">
        <v>803</v>
      </c>
      <c r="G2199" s="309">
        <f>SUM(G2195:G2196)</f>
        <v>125.00556200000001</v>
      </c>
    </row>
    <row r="2200" spans="1:7" ht="15">
      <c r="A2200" s="171"/>
      <c r="B2200" s="171"/>
      <c r="C2200" s="171"/>
      <c r="D2200" s="171"/>
      <c r="E2200" s="171"/>
      <c r="F2200" s="316"/>
      <c r="G2200" s="311"/>
    </row>
    <row r="2201" spans="1:9" ht="21" customHeight="1">
      <c r="A2201" s="172" t="str">
        <f>'Orçamento Básico - Anexo A'!A101</f>
        <v>B.28.a</v>
      </c>
      <c r="B2201" s="167"/>
      <c r="C2201" s="168" t="str">
        <f>'Orçamento Básico - Anexo A'!B100</f>
        <v>Instalação de caixa de passagem de concreto ou alvenaria no piso</v>
      </c>
      <c r="D2201" s="167" t="s">
        <v>83</v>
      </c>
      <c r="E2201" s="167"/>
      <c r="F2201" s="167"/>
      <c r="G2201" s="173">
        <v>108.65</v>
      </c>
      <c r="I2201" s="422"/>
    </row>
    <row r="2202" spans="1:7" ht="15">
      <c r="A2202" s="144"/>
      <c r="B2202" s="145" t="s">
        <v>241</v>
      </c>
      <c r="C2202" s="169" t="s">
        <v>351</v>
      </c>
      <c r="D2202" s="145"/>
      <c r="E2202" s="145"/>
      <c r="F2202" s="145"/>
      <c r="G2202" s="145"/>
    </row>
    <row r="2203" spans="1:7" ht="15">
      <c r="A2203" s="144"/>
      <c r="B2203" s="145" t="s">
        <v>242</v>
      </c>
      <c r="C2203" s="147" t="s">
        <v>83</v>
      </c>
      <c r="D2203" s="145"/>
      <c r="E2203" s="145"/>
      <c r="F2203" s="145"/>
      <c r="G2203" s="145"/>
    </row>
    <row r="2204" spans="1:7" ht="15">
      <c r="A2204" s="144"/>
      <c r="B2204" s="145" t="s">
        <v>93</v>
      </c>
      <c r="C2204" s="170" t="str">
        <f>A2201</f>
        <v>B.28.a</v>
      </c>
      <c r="D2204" s="145"/>
      <c r="E2204" s="145"/>
      <c r="F2204" s="145"/>
      <c r="G2204" s="145"/>
    </row>
    <row r="2205" spans="1:7" ht="15">
      <c r="A2205" s="144"/>
      <c r="B2205" s="145" t="s">
        <v>1350</v>
      </c>
      <c r="C2205" s="145" t="str">
        <f>C2169</f>
        <v>RUTH DE ARAÚJO FERREIRA</v>
      </c>
      <c r="D2205" s="145"/>
      <c r="E2205" s="145"/>
      <c r="F2205" s="145"/>
      <c r="G2205" s="145"/>
    </row>
    <row r="2206" spans="1:7" ht="15">
      <c r="A2206" s="144"/>
      <c r="B2206" s="145" t="s">
        <v>243</v>
      </c>
      <c r="C2206" s="149" t="s">
        <v>822</v>
      </c>
      <c r="D2206" s="145"/>
      <c r="E2206" s="145"/>
      <c r="F2206" s="145"/>
      <c r="G2206" s="145"/>
    </row>
    <row r="2207" spans="1:7" ht="15">
      <c r="A2207" s="144"/>
      <c r="B2207" s="145" t="s">
        <v>245</v>
      </c>
      <c r="C2207" s="150" t="s">
        <v>1332</v>
      </c>
      <c r="D2207" s="145"/>
      <c r="E2207" s="145"/>
      <c r="F2207" s="145"/>
      <c r="G2207" s="145"/>
    </row>
    <row r="2208" spans="1:7" ht="15">
      <c r="A2208" s="144"/>
      <c r="B2208" s="145"/>
      <c r="C2208" s="145"/>
      <c r="D2208" s="145"/>
      <c r="E2208" s="145"/>
      <c r="F2208" s="145"/>
      <c r="G2208" s="145"/>
    </row>
    <row r="2209" spans="1:7" ht="15">
      <c r="A2209" s="144"/>
      <c r="B2209" s="151" t="s">
        <v>246</v>
      </c>
      <c r="C2209" s="151" t="s">
        <v>69</v>
      </c>
      <c r="D2209" s="151" t="s">
        <v>91</v>
      </c>
      <c r="E2209" s="151" t="s">
        <v>247</v>
      </c>
      <c r="F2209" s="151" t="s">
        <v>248</v>
      </c>
      <c r="G2209" s="151" t="s">
        <v>249</v>
      </c>
    </row>
    <row r="2210" spans="1:7" ht="15">
      <c r="A2210" s="144"/>
      <c r="B2210" s="623" t="s">
        <v>789</v>
      </c>
      <c r="C2210" s="623"/>
      <c r="D2210" s="623"/>
      <c r="E2210" s="623"/>
      <c r="F2210" s="623"/>
      <c r="G2210" s="623"/>
    </row>
    <row r="2211" spans="1:7" ht="15">
      <c r="A2211" s="144"/>
      <c r="B2211" s="297" t="s">
        <v>585</v>
      </c>
      <c r="C2211" s="153" t="s">
        <v>790</v>
      </c>
      <c r="D2211" s="154" t="s">
        <v>251</v>
      </c>
      <c r="E2211" s="298">
        <v>0.33</v>
      </c>
      <c r="F2211" s="155">
        <v>5.6</v>
      </c>
      <c r="G2211" s="156">
        <v>1.85</v>
      </c>
    </row>
    <row r="2212" spans="1:7" ht="15">
      <c r="A2212" s="144"/>
      <c r="B2212" s="297" t="s">
        <v>582</v>
      </c>
      <c r="C2212" s="153" t="s">
        <v>791</v>
      </c>
      <c r="D2212" s="154" t="s">
        <v>251</v>
      </c>
      <c r="E2212" s="298">
        <v>0.33</v>
      </c>
      <c r="F2212" s="155">
        <v>7.2</v>
      </c>
      <c r="G2212" s="156">
        <v>2.38</v>
      </c>
    </row>
    <row r="2213" spans="1:7" ht="15" customHeight="1">
      <c r="A2213" s="144"/>
      <c r="B2213" s="619" t="s">
        <v>805</v>
      </c>
      <c r="C2213" s="619"/>
      <c r="D2213" s="619"/>
      <c r="E2213" s="619"/>
      <c r="F2213" s="619"/>
      <c r="G2213" s="156">
        <v>0.238</v>
      </c>
    </row>
    <row r="2214" spans="1:7" ht="15" customHeight="1">
      <c r="A2214" s="144"/>
      <c r="B2214" s="619" t="s">
        <v>792</v>
      </c>
      <c r="C2214" s="619"/>
      <c r="D2214" s="619"/>
      <c r="E2214" s="619"/>
      <c r="F2214" s="619"/>
      <c r="G2214" s="162">
        <v>4.47</v>
      </c>
    </row>
    <row r="2215" spans="1:7" ht="15">
      <c r="A2215" s="144"/>
      <c r="B2215" s="620" t="s">
        <v>90</v>
      </c>
      <c r="C2215" s="620"/>
      <c r="D2215" s="620"/>
      <c r="E2215" s="620"/>
      <c r="F2215" s="620"/>
      <c r="G2215" s="620"/>
    </row>
    <row r="2216" spans="1:7" ht="15">
      <c r="A2216" s="144"/>
      <c r="B2216" s="297" t="s">
        <v>1190</v>
      </c>
      <c r="C2216" s="153" t="s">
        <v>891</v>
      </c>
      <c r="D2216" s="154" t="s">
        <v>808</v>
      </c>
      <c r="E2216" s="298">
        <v>1</v>
      </c>
      <c r="F2216" s="155">
        <v>65.93</v>
      </c>
      <c r="G2216" s="156">
        <v>65.93</v>
      </c>
    </row>
    <row r="2217" spans="1:7" ht="15">
      <c r="A2217" s="144"/>
      <c r="B2217" s="297"/>
      <c r="C2217" s="153"/>
      <c r="D2217" s="154"/>
      <c r="E2217" s="298"/>
      <c r="F2217" s="155"/>
      <c r="G2217" s="156"/>
    </row>
    <row r="2218" spans="1:7" ht="15" customHeight="1">
      <c r="A2218" s="144"/>
      <c r="B2218" s="619" t="s">
        <v>793</v>
      </c>
      <c r="C2218" s="619"/>
      <c r="D2218" s="619"/>
      <c r="E2218" s="619"/>
      <c r="F2218" s="619"/>
      <c r="G2218" s="162">
        <v>65.93</v>
      </c>
    </row>
    <row r="2219" spans="1:7" ht="15" customHeight="1">
      <c r="A2219" s="144"/>
      <c r="B2219" s="620" t="s">
        <v>794</v>
      </c>
      <c r="C2219" s="620"/>
      <c r="D2219" s="620"/>
      <c r="E2219" s="620"/>
      <c r="F2219" s="620"/>
      <c r="G2219" s="620"/>
    </row>
    <row r="2220" spans="1:7" ht="24.75">
      <c r="A2220" s="144"/>
      <c r="B2220" s="300" t="s">
        <v>1175</v>
      </c>
      <c r="C2220" s="153" t="s">
        <v>239</v>
      </c>
      <c r="D2220" s="154" t="s">
        <v>240</v>
      </c>
      <c r="E2220" s="298">
        <v>0.33</v>
      </c>
      <c r="F2220" s="155">
        <v>100.06</v>
      </c>
      <c r="G2220" s="156">
        <v>33.02</v>
      </c>
    </row>
    <row r="2221" spans="1:7" ht="15" customHeight="1">
      <c r="A2221" s="144"/>
      <c r="B2221" s="619" t="s">
        <v>797</v>
      </c>
      <c r="C2221" s="619"/>
      <c r="D2221" s="619"/>
      <c r="E2221" s="619"/>
      <c r="F2221" s="619"/>
      <c r="G2221" s="162">
        <v>33.02</v>
      </c>
    </row>
    <row r="2222" spans="1:7" ht="15">
      <c r="A2222" s="144"/>
      <c r="B2222" s="620" t="s">
        <v>798</v>
      </c>
      <c r="C2222" s="620"/>
      <c r="D2222" s="620"/>
      <c r="E2222" s="620"/>
      <c r="F2222" s="620"/>
      <c r="G2222" s="620"/>
    </row>
    <row r="2223" spans="1:7" ht="15">
      <c r="A2223" s="144"/>
      <c r="B2223" s="300"/>
      <c r="C2223" s="153"/>
      <c r="D2223" s="154"/>
      <c r="E2223" s="298"/>
      <c r="F2223" s="298"/>
      <c r="G2223" s="156"/>
    </row>
    <row r="2224" spans="1:7" ht="15">
      <c r="A2224" s="144"/>
      <c r="B2224" s="300"/>
      <c r="C2224" s="301"/>
      <c r="D2224" s="154"/>
      <c r="E2224" s="298"/>
      <c r="F2224" s="302"/>
      <c r="G2224" s="156"/>
    </row>
    <row r="2225" spans="1:7" ht="15">
      <c r="A2225" s="144"/>
      <c r="B2225" s="303"/>
      <c r="C2225" s="304"/>
      <c r="D2225" s="305"/>
      <c r="E2225" s="306"/>
      <c r="F2225" s="305"/>
      <c r="G2225" s="306"/>
    </row>
    <row r="2226" spans="1:7" ht="15" customHeight="1">
      <c r="A2226" s="144"/>
      <c r="B2226" s="621" t="s">
        <v>799</v>
      </c>
      <c r="C2226" s="621"/>
      <c r="D2226" s="621"/>
      <c r="E2226" s="621"/>
      <c r="F2226" s="621"/>
      <c r="G2226" s="307">
        <v>0</v>
      </c>
    </row>
    <row r="2227" spans="1:7" ht="15">
      <c r="A2227" s="144"/>
      <c r="B2227" s="330"/>
      <c r="C2227" s="330"/>
      <c r="D2227" s="330"/>
      <c r="E2227" s="330"/>
      <c r="F2227" s="330"/>
      <c r="G2227" s="330"/>
    </row>
    <row r="2228" spans="1:7" ht="16.5">
      <c r="A2228" s="144"/>
      <c r="B2228" s="330"/>
      <c r="C2228" s="330"/>
      <c r="D2228" s="330"/>
      <c r="E2228" s="330"/>
      <c r="F2228" s="329" t="s">
        <v>256</v>
      </c>
      <c r="G2228" s="162">
        <f>G2221+G2218+G2214</f>
        <v>103.42000000000002</v>
      </c>
    </row>
    <row r="2229" spans="1:7" ht="24.75">
      <c r="A2229" s="144"/>
      <c r="B2229" s="330"/>
      <c r="C2229" s="330"/>
      <c r="D2229" s="330"/>
      <c r="E2229" s="330"/>
      <c r="F2229" s="329" t="s">
        <v>800</v>
      </c>
      <c r="G2229" s="162">
        <f>'3 - Encargos Soc Anexo C'!$C$55%*'6- Comp Preç Unit'!G2214</f>
        <v>5.230347</v>
      </c>
    </row>
    <row r="2230" spans="1:7" ht="15">
      <c r="A2230" s="144"/>
      <c r="B2230" s="622"/>
      <c r="C2230" s="622"/>
      <c r="D2230" s="163"/>
      <c r="E2230" s="163"/>
      <c r="F2230" s="329" t="s">
        <v>258</v>
      </c>
      <c r="G2230" s="418">
        <f>'4 - BDI - Anexo D'!$I$26*(G2228+G2229)</f>
        <v>31.18491136228653</v>
      </c>
    </row>
    <row r="2231" spans="1:7" ht="16.5">
      <c r="A2231" s="144"/>
      <c r="B2231" s="622"/>
      <c r="C2231" s="622"/>
      <c r="D2231" s="163"/>
      <c r="E2231" s="163"/>
      <c r="F2231" s="308" t="s">
        <v>802</v>
      </c>
      <c r="G2231" s="309">
        <f>SUM(G2228:G2230)</f>
        <v>139.83525836228654</v>
      </c>
    </row>
    <row r="2232" spans="1:7" ht="16.5">
      <c r="A2232" s="171"/>
      <c r="B2232" s="171"/>
      <c r="C2232" s="171"/>
      <c r="D2232" s="171"/>
      <c r="E2232" s="171"/>
      <c r="F2232" s="308" t="s">
        <v>803</v>
      </c>
      <c r="G2232" s="309">
        <f>SUM(G2228:G2229)</f>
        <v>108.65034700000001</v>
      </c>
    </row>
    <row r="2233" spans="1:7" ht="15">
      <c r="A2233" s="171"/>
      <c r="B2233" s="171"/>
      <c r="C2233" s="171"/>
      <c r="D2233" s="171"/>
      <c r="E2233" s="171"/>
      <c r="F2233" s="310"/>
      <c r="G2233" s="311"/>
    </row>
    <row r="2234" spans="1:9" ht="24.75" customHeight="1">
      <c r="A2234" s="172" t="str">
        <f>'Orçamento Básico - Anexo A'!A102</f>
        <v>B.28.b</v>
      </c>
      <c r="B2234" s="167"/>
      <c r="C2234" s="168" t="str">
        <f>'Orçamento Básico - Anexo A'!B100</f>
        <v>Instalação de caixa de passagem de concreto ou alvenaria no piso</v>
      </c>
      <c r="D2234" s="167" t="s">
        <v>83</v>
      </c>
      <c r="E2234" s="167"/>
      <c r="F2234" s="167"/>
      <c r="G2234" s="173">
        <f>G2265</f>
        <v>182.53446699999998</v>
      </c>
      <c r="I2234" s="422"/>
    </row>
    <row r="2235" spans="1:7" ht="15">
      <c r="A2235" s="144"/>
      <c r="B2235" s="145" t="s">
        <v>241</v>
      </c>
      <c r="C2235" s="169" t="s">
        <v>353</v>
      </c>
      <c r="D2235" s="145"/>
      <c r="E2235" s="145"/>
      <c r="F2235" s="145"/>
      <c r="G2235" s="145"/>
    </row>
    <row r="2236" spans="1:7" ht="15">
      <c r="A2236" s="144"/>
      <c r="B2236" s="145" t="s">
        <v>242</v>
      </c>
      <c r="C2236" s="147" t="s">
        <v>83</v>
      </c>
      <c r="D2236" s="145"/>
      <c r="E2236" s="145"/>
      <c r="F2236" s="145"/>
      <c r="G2236" s="145"/>
    </row>
    <row r="2237" spans="1:7" ht="15">
      <c r="A2237" s="144"/>
      <c r="B2237" s="145" t="s">
        <v>93</v>
      </c>
      <c r="C2237" s="170" t="s">
        <v>352</v>
      </c>
      <c r="D2237" s="145"/>
      <c r="E2237" s="145"/>
      <c r="F2237" s="145"/>
      <c r="G2237" s="145"/>
    </row>
    <row r="2238" spans="1:7" ht="15">
      <c r="A2238" s="144"/>
      <c r="B2238" s="145" t="s">
        <v>1350</v>
      </c>
      <c r="C2238" s="145" t="s">
        <v>1351</v>
      </c>
      <c r="D2238" s="145"/>
      <c r="E2238" s="145"/>
      <c r="F2238" s="145"/>
      <c r="G2238" s="145"/>
    </row>
    <row r="2239" spans="1:7" ht="15">
      <c r="A2239" s="144"/>
      <c r="B2239" s="145" t="s">
        <v>243</v>
      </c>
      <c r="C2239" s="149" t="s">
        <v>822</v>
      </c>
      <c r="D2239" s="145"/>
      <c r="E2239" s="145"/>
      <c r="F2239" s="145"/>
      <c r="G2239" s="145"/>
    </row>
    <row r="2240" spans="1:7" ht="15">
      <c r="A2240" s="144"/>
      <c r="B2240" s="145" t="s">
        <v>245</v>
      </c>
      <c r="C2240" s="150" t="s">
        <v>1332</v>
      </c>
      <c r="D2240" s="145"/>
      <c r="E2240" s="145"/>
      <c r="F2240" s="145"/>
      <c r="G2240" s="145"/>
    </row>
    <row r="2241" spans="1:7" ht="15">
      <c r="A2241" s="144"/>
      <c r="B2241" s="145"/>
      <c r="C2241" s="145"/>
      <c r="D2241" s="145"/>
      <c r="E2241" s="145"/>
      <c r="F2241" s="145"/>
      <c r="G2241" s="145"/>
    </row>
    <row r="2242" spans="1:7" ht="15">
      <c r="A2242" s="144"/>
      <c r="B2242" s="151" t="s">
        <v>246</v>
      </c>
      <c r="C2242" s="151" t="s">
        <v>69</v>
      </c>
      <c r="D2242" s="151" t="s">
        <v>91</v>
      </c>
      <c r="E2242" s="151" t="s">
        <v>247</v>
      </c>
      <c r="F2242" s="151" t="s">
        <v>248</v>
      </c>
      <c r="G2242" s="151" t="s">
        <v>249</v>
      </c>
    </row>
    <row r="2243" spans="1:7" ht="15" customHeight="1">
      <c r="A2243" s="144"/>
      <c r="B2243" s="623" t="s">
        <v>789</v>
      </c>
      <c r="C2243" s="623"/>
      <c r="D2243" s="623"/>
      <c r="E2243" s="623"/>
      <c r="F2243" s="623"/>
      <c r="G2243" s="623"/>
    </row>
    <row r="2244" spans="1:7" ht="15">
      <c r="A2244" s="144"/>
      <c r="B2244" s="297" t="s">
        <v>585</v>
      </c>
      <c r="C2244" s="153" t="s">
        <v>790</v>
      </c>
      <c r="D2244" s="154" t="s">
        <v>251</v>
      </c>
      <c r="E2244" s="298">
        <v>0.42</v>
      </c>
      <c r="F2244" s="155">
        <v>5.6</v>
      </c>
      <c r="G2244" s="156">
        <v>2.35</v>
      </c>
    </row>
    <row r="2245" spans="1:7" ht="15">
      <c r="A2245" s="144"/>
      <c r="B2245" s="297" t="s">
        <v>582</v>
      </c>
      <c r="C2245" s="153" t="s">
        <v>791</v>
      </c>
      <c r="D2245" s="154" t="s">
        <v>251</v>
      </c>
      <c r="E2245" s="298">
        <v>0.42</v>
      </c>
      <c r="F2245" s="155">
        <v>7.2</v>
      </c>
      <c r="G2245" s="156">
        <v>3.02</v>
      </c>
    </row>
    <row r="2246" spans="1:7" ht="15" customHeight="1">
      <c r="A2246" s="144"/>
      <c r="B2246" s="619" t="s">
        <v>805</v>
      </c>
      <c r="C2246" s="619"/>
      <c r="D2246" s="619"/>
      <c r="E2246" s="619"/>
      <c r="F2246" s="619"/>
      <c r="G2246" s="156">
        <v>0.30200000000000005</v>
      </c>
    </row>
    <row r="2247" spans="1:7" ht="15" customHeight="1">
      <c r="A2247" s="144"/>
      <c r="B2247" s="619" t="s">
        <v>792</v>
      </c>
      <c r="C2247" s="619"/>
      <c r="D2247" s="619"/>
      <c r="E2247" s="619"/>
      <c r="F2247" s="619"/>
      <c r="G2247" s="162">
        <v>5.67</v>
      </c>
    </row>
    <row r="2248" spans="1:7" ht="15">
      <c r="A2248" s="144"/>
      <c r="B2248" s="620" t="s">
        <v>90</v>
      </c>
      <c r="C2248" s="620"/>
      <c r="D2248" s="620"/>
      <c r="E2248" s="620"/>
      <c r="F2248" s="620"/>
      <c r="G2248" s="620"/>
    </row>
    <row r="2249" spans="1:7" ht="15">
      <c r="A2249" s="144"/>
      <c r="B2249" s="297" t="s">
        <v>1191</v>
      </c>
      <c r="C2249" s="153" t="s">
        <v>892</v>
      </c>
      <c r="D2249" s="154" t="s">
        <v>808</v>
      </c>
      <c r="E2249" s="298">
        <v>1</v>
      </c>
      <c r="F2249" s="155">
        <v>128.2</v>
      </c>
      <c r="G2249" s="156">
        <v>128.2</v>
      </c>
    </row>
    <row r="2250" spans="1:7" ht="15">
      <c r="A2250" s="144"/>
      <c r="B2250" s="297"/>
      <c r="C2250" s="153"/>
      <c r="D2250" s="154"/>
      <c r="E2250" s="298"/>
      <c r="F2250" s="155"/>
      <c r="G2250" s="156"/>
    </row>
    <row r="2251" spans="1:7" ht="15" customHeight="1">
      <c r="A2251" s="144"/>
      <c r="B2251" s="619" t="s">
        <v>793</v>
      </c>
      <c r="C2251" s="619"/>
      <c r="D2251" s="619"/>
      <c r="E2251" s="619"/>
      <c r="F2251" s="619"/>
      <c r="G2251" s="162">
        <v>128.2</v>
      </c>
    </row>
    <row r="2252" spans="1:7" ht="15" customHeight="1">
      <c r="A2252" s="144"/>
      <c r="B2252" s="620" t="s">
        <v>794</v>
      </c>
      <c r="C2252" s="620"/>
      <c r="D2252" s="620"/>
      <c r="E2252" s="620"/>
      <c r="F2252" s="620"/>
      <c r="G2252" s="620"/>
    </row>
    <row r="2253" spans="1:7" ht="24.75">
      <c r="A2253" s="144"/>
      <c r="B2253" s="300" t="s">
        <v>1175</v>
      </c>
      <c r="C2253" s="153" t="s">
        <v>239</v>
      </c>
      <c r="D2253" s="154" t="s">
        <v>240</v>
      </c>
      <c r="E2253" s="298">
        <v>0.42</v>
      </c>
      <c r="F2253" s="155">
        <v>100.06</v>
      </c>
      <c r="G2253" s="156">
        <v>42.03</v>
      </c>
    </row>
    <row r="2254" spans="1:7" ht="15" customHeight="1">
      <c r="A2254" s="144"/>
      <c r="B2254" s="619" t="s">
        <v>797</v>
      </c>
      <c r="C2254" s="619"/>
      <c r="D2254" s="619"/>
      <c r="E2254" s="619"/>
      <c r="F2254" s="619"/>
      <c r="G2254" s="162">
        <v>42.03</v>
      </c>
    </row>
    <row r="2255" spans="1:7" ht="15">
      <c r="A2255" s="144"/>
      <c r="B2255" s="620" t="s">
        <v>798</v>
      </c>
      <c r="C2255" s="620"/>
      <c r="D2255" s="620"/>
      <c r="E2255" s="620"/>
      <c r="F2255" s="620"/>
      <c r="G2255" s="620"/>
    </row>
    <row r="2256" spans="1:7" ht="15">
      <c r="A2256" s="144"/>
      <c r="B2256" s="300"/>
      <c r="C2256" s="153"/>
      <c r="D2256" s="154"/>
      <c r="E2256" s="298"/>
      <c r="F2256" s="298"/>
      <c r="G2256" s="156"/>
    </row>
    <row r="2257" spans="1:7" ht="15">
      <c r="A2257" s="144"/>
      <c r="B2257" s="300"/>
      <c r="C2257" s="301"/>
      <c r="D2257" s="154"/>
      <c r="E2257" s="298"/>
      <c r="F2257" s="302"/>
      <c r="G2257" s="156"/>
    </row>
    <row r="2258" spans="1:7" ht="15">
      <c r="A2258" s="144"/>
      <c r="B2258" s="303"/>
      <c r="C2258" s="304"/>
      <c r="D2258" s="305"/>
      <c r="E2258" s="306"/>
      <c r="F2258" s="305"/>
      <c r="G2258" s="306"/>
    </row>
    <row r="2259" spans="1:7" ht="15" customHeight="1">
      <c r="A2259" s="144"/>
      <c r="B2259" s="621" t="s">
        <v>799</v>
      </c>
      <c r="C2259" s="621"/>
      <c r="D2259" s="621"/>
      <c r="E2259" s="621"/>
      <c r="F2259" s="621"/>
      <c r="G2259" s="307">
        <v>0</v>
      </c>
    </row>
    <row r="2260" spans="1:7" ht="15">
      <c r="A2260" s="144"/>
      <c r="B2260" s="330"/>
      <c r="C2260" s="330"/>
      <c r="D2260" s="330"/>
      <c r="E2260" s="330"/>
      <c r="F2260" s="330"/>
      <c r="G2260" s="330"/>
    </row>
    <row r="2261" spans="1:7" ht="16.5">
      <c r="A2261" s="144"/>
      <c r="B2261" s="330"/>
      <c r="C2261" s="330"/>
      <c r="D2261" s="330"/>
      <c r="E2261" s="330"/>
      <c r="F2261" s="329" t="s">
        <v>256</v>
      </c>
      <c r="G2261" s="162">
        <f>G2254+G2251+G2247</f>
        <v>175.89999999999998</v>
      </c>
    </row>
    <row r="2262" spans="1:7" ht="24.75">
      <c r="A2262" s="144"/>
      <c r="B2262" s="330"/>
      <c r="C2262" s="330"/>
      <c r="D2262" s="330"/>
      <c r="E2262" s="330"/>
      <c r="F2262" s="329" t="s">
        <v>800</v>
      </c>
      <c r="G2262" s="162">
        <f>'3 - Encargos Soc Anexo C'!$C$55%*'6- Comp Preç Unit'!G2247</f>
        <v>6.634467000000001</v>
      </c>
    </row>
    <row r="2263" spans="1:7" ht="15">
      <c r="A2263" s="144"/>
      <c r="B2263" s="622"/>
      <c r="C2263" s="622"/>
      <c r="D2263" s="163"/>
      <c r="E2263" s="163"/>
      <c r="F2263" s="329" t="s">
        <v>258</v>
      </c>
      <c r="G2263" s="418">
        <f>'4 - BDI - Anexo D'!$I$26*(G2261+G2262)</f>
        <v>52.3911918473414</v>
      </c>
    </row>
    <row r="2264" spans="1:7" ht="16.5">
      <c r="A2264" s="144"/>
      <c r="B2264" s="622"/>
      <c r="C2264" s="622"/>
      <c r="D2264" s="163"/>
      <c r="E2264" s="163"/>
      <c r="F2264" s="308" t="s">
        <v>802</v>
      </c>
      <c r="G2264" s="309">
        <f>SUM(G2261:G2263)</f>
        <v>234.92565884734137</v>
      </c>
    </row>
    <row r="2265" spans="1:7" ht="16.5">
      <c r="A2265" s="171"/>
      <c r="B2265" s="171"/>
      <c r="C2265" s="171"/>
      <c r="D2265" s="171"/>
      <c r="E2265" s="171"/>
      <c r="F2265" s="308" t="s">
        <v>803</v>
      </c>
      <c r="G2265" s="309">
        <f>SUM(G2261:G2262)</f>
        <v>182.53446699999998</v>
      </c>
    </row>
    <row r="2266" spans="1:7" ht="15">
      <c r="A2266" s="171"/>
      <c r="B2266" s="171"/>
      <c r="C2266" s="171"/>
      <c r="D2266" s="171"/>
      <c r="E2266" s="171"/>
      <c r="F2266" s="310"/>
      <c r="G2266" s="311"/>
    </row>
    <row r="2267" spans="1:9" ht="27" customHeight="1">
      <c r="A2267" s="172" t="str">
        <f>'Orçamento Básico - Anexo A'!A104</f>
        <v>B.29.a</v>
      </c>
      <c r="B2267" s="167"/>
      <c r="C2267" s="168" t="str">
        <f>'Orçamento Básico - Anexo A'!B103</f>
        <v>Instalação de eletroduto flexível corrugado tipo PEAD,  embutido no piso</v>
      </c>
      <c r="D2267" s="167" t="s">
        <v>274</v>
      </c>
      <c r="E2267" s="167"/>
      <c r="F2267" s="167"/>
      <c r="G2267" s="173">
        <f>G2298</f>
        <v>9.659741</v>
      </c>
      <c r="I2267" s="422"/>
    </row>
    <row r="2268" spans="1:7" ht="15">
      <c r="A2268" s="144"/>
      <c r="B2268" s="145" t="s">
        <v>241</v>
      </c>
      <c r="C2268" s="169" t="s">
        <v>355</v>
      </c>
      <c r="D2268" s="145"/>
      <c r="E2268" s="145"/>
      <c r="F2268" s="145"/>
      <c r="G2268" s="145"/>
    </row>
    <row r="2269" spans="1:7" ht="15">
      <c r="A2269" s="144"/>
      <c r="B2269" s="145" t="s">
        <v>242</v>
      </c>
      <c r="C2269" s="147" t="s">
        <v>274</v>
      </c>
      <c r="D2269" s="145"/>
      <c r="E2269" s="145"/>
      <c r="F2269" s="145"/>
      <c r="G2269" s="145"/>
    </row>
    <row r="2270" spans="1:7" ht="15">
      <c r="A2270" s="144"/>
      <c r="B2270" s="145" t="s">
        <v>93</v>
      </c>
      <c r="C2270" s="170" t="str">
        <f>A2267</f>
        <v>B.29.a</v>
      </c>
      <c r="D2270" s="145"/>
      <c r="E2270" s="145"/>
      <c r="F2270" s="145"/>
      <c r="G2270" s="145"/>
    </row>
    <row r="2271" spans="1:7" ht="15">
      <c r="A2271" s="144"/>
      <c r="B2271" s="145" t="s">
        <v>1350</v>
      </c>
      <c r="C2271" s="145" t="str">
        <f>C2238</f>
        <v xml:space="preserve">RUTH DE ARAÚJO FERREIRA </v>
      </c>
      <c r="D2271" s="145"/>
      <c r="E2271" s="145"/>
      <c r="F2271" s="145"/>
      <c r="G2271" s="145"/>
    </row>
    <row r="2272" spans="1:7" ht="15">
      <c r="A2272" s="144"/>
      <c r="B2272" s="145" t="s">
        <v>243</v>
      </c>
      <c r="C2272" s="149" t="s">
        <v>822</v>
      </c>
      <c r="D2272" s="145"/>
      <c r="E2272" s="145"/>
      <c r="F2272" s="145"/>
      <c r="G2272" s="145"/>
    </row>
    <row r="2273" spans="1:7" ht="15">
      <c r="A2273" s="144"/>
      <c r="B2273" s="145" t="s">
        <v>245</v>
      </c>
      <c r="C2273" s="150" t="s">
        <v>1332</v>
      </c>
      <c r="D2273" s="145"/>
      <c r="E2273" s="145"/>
      <c r="F2273" s="145"/>
      <c r="G2273" s="145"/>
    </row>
    <row r="2274" spans="1:7" ht="15">
      <c r="A2274" s="144"/>
      <c r="B2274" s="145"/>
      <c r="C2274" s="145"/>
      <c r="D2274" s="145"/>
      <c r="E2274" s="145"/>
      <c r="F2274" s="145"/>
      <c r="G2274" s="145"/>
    </row>
    <row r="2275" spans="1:7" ht="15">
      <c r="A2275" s="144"/>
      <c r="B2275" s="151" t="s">
        <v>246</v>
      </c>
      <c r="C2275" s="151" t="s">
        <v>69</v>
      </c>
      <c r="D2275" s="151" t="s">
        <v>91</v>
      </c>
      <c r="E2275" s="151" t="s">
        <v>247</v>
      </c>
      <c r="F2275" s="151" t="s">
        <v>248</v>
      </c>
      <c r="G2275" s="151" t="s">
        <v>249</v>
      </c>
    </row>
    <row r="2276" spans="1:7" ht="15" customHeight="1">
      <c r="A2276" s="144"/>
      <c r="B2276" s="623" t="s">
        <v>789</v>
      </c>
      <c r="C2276" s="623"/>
      <c r="D2276" s="623"/>
      <c r="E2276" s="623"/>
      <c r="F2276" s="623"/>
      <c r="G2276" s="623"/>
    </row>
    <row r="2277" spans="1:7" ht="15">
      <c r="A2277" s="144"/>
      <c r="B2277" s="297" t="s">
        <v>585</v>
      </c>
      <c r="C2277" s="153" t="s">
        <v>790</v>
      </c>
      <c r="D2277" s="154" t="s">
        <v>251</v>
      </c>
      <c r="E2277" s="298">
        <v>0.03</v>
      </c>
      <c r="F2277" s="155">
        <v>5.6</v>
      </c>
      <c r="G2277" s="156">
        <v>0.17</v>
      </c>
    </row>
    <row r="2278" spans="1:7" ht="15">
      <c r="A2278" s="144"/>
      <c r="B2278" s="297" t="s">
        <v>582</v>
      </c>
      <c r="C2278" s="153" t="s">
        <v>791</v>
      </c>
      <c r="D2278" s="154" t="s">
        <v>251</v>
      </c>
      <c r="E2278" s="298">
        <v>0.03</v>
      </c>
      <c r="F2278" s="155">
        <v>7.2</v>
      </c>
      <c r="G2278" s="156">
        <v>0.22</v>
      </c>
    </row>
    <row r="2279" spans="1:7" ht="15" customHeight="1">
      <c r="A2279" s="144"/>
      <c r="B2279" s="619" t="s">
        <v>805</v>
      </c>
      <c r="C2279" s="619"/>
      <c r="D2279" s="619"/>
      <c r="E2279" s="619"/>
      <c r="F2279" s="619"/>
      <c r="G2279" s="156">
        <v>0.022000000000000002</v>
      </c>
    </row>
    <row r="2280" spans="1:7" ht="15" customHeight="1">
      <c r="A2280" s="144"/>
      <c r="B2280" s="619" t="s">
        <v>792</v>
      </c>
      <c r="C2280" s="619"/>
      <c r="D2280" s="619"/>
      <c r="E2280" s="619"/>
      <c r="F2280" s="619"/>
      <c r="G2280" s="162">
        <v>0.41</v>
      </c>
    </row>
    <row r="2281" spans="1:7" ht="15">
      <c r="A2281" s="144"/>
      <c r="B2281" s="620" t="s">
        <v>90</v>
      </c>
      <c r="C2281" s="620"/>
      <c r="D2281" s="620"/>
      <c r="E2281" s="620"/>
      <c r="F2281" s="620"/>
      <c r="G2281" s="620"/>
    </row>
    <row r="2282" spans="1:7" ht="15">
      <c r="A2282" s="144"/>
      <c r="B2282" s="297" t="s">
        <v>893</v>
      </c>
      <c r="C2282" s="153" t="s">
        <v>894</v>
      </c>
      <c r="D2282" s="154" t="s">
        <v>825</v>
      </c>
      <c r="E2282" s="298">
        <v>1</v>
      </c>
      <c r="F2282" s="155">
        <v>5.77</v>
      </c>
      <c r="G2282" s="156">
        <v>5.77</v>
      </c>
    </row>
    <row r="2283" spans="1:7" ht="15">
      <c r="A2283" s="144"/>
      <c r="B2283" s="297"/>
      <c r="C2283" s="153"/>
      <c r="D2283" s="154"/>
      <c r="E2283" s="298"/>
      <c r="F2283" s="155"/>
      <c r="G2283" s="156"/>
    </row>
    <row r="2284" spans="1:7" ht="15" customHeight="1">
      <c r="A2284" s="144"/>
      <c r="B2284" s="619" t="s">
        <v>793</v>
      </c>
      <c r="C2284" s="619"/>
      <c r="D2284" s="619"/>
      <c r="E2284" s="619"/>
      <c r="F2284" s="619"/>
      <c r="G2284" s="162">
        <v>5.77</v>
      </c>
    </row>
    <row r="2285" spans="1:7" ht="15" customHeight="1">
      <c r="A2285" s="144"/>
      <c r="B2285" s="620" t="s">
        <v>794</v>
      </c>
      <c r="C2285" s="620"/>
      <c r="D2285" s="620"/>
      <c r="E2285" s="620"/>
      <c r="F2285" s="620"/>
      <c r="G2285" s="620"/>
    </row>
    <row r="2286" spans="1:7" ht="24.75">
      <c r="A2286" s="144"/>
      <c r="B2286" s="300" t="s">
        <v>1175</v>
      </c>
      <c r="C2286" s="153" t="s">
        <v>239</v>
      </c>
      <c r="D2286" s="154" t="s">
        <v>240</v>
      </c>
      <c r="E2286" s="298">
        <v>0.03</v>
      </c>
      <c r="F2286" s="155">
        <v>100.06</v>
      </c>
      <c r="G2286" s="156">
        <v>3</v>
      </c>
    </row>
    <row r="2287" spans="1:7" ht="15" customHeight="1">
      <c r="A2287" s="144"/>
      <c r="B2287" s="619" t="s">
        <v>797</v>
      </c>
      <c r="C2287" s="619"/>
      <c r="D2287" s="619"/>
      <c r="E2287" s="619"/>
      <c r="F2287" s="619"/>
      <c r="G2287" s="162">
        <v>3</v>
      </c>
    </row>
    <row r="2288" spans="1:7" ht="15">
      <c r="A2288" s="144"/>
      <c r="B2288" s="620" t="s">
        <v>798</v>
      </c>
      <c r="C2288" s="620"/>
      <c r="D2288" s="620"/>
      <c r="E2288" s="620"/>
      <c r="F2288" s="620"/>
      <c r="G2288" s="620"/>
    </row>
    <row r="2289" spans="1:7" ht="15">
      <c r="A2289" s="144"/>
      <c r="B2289" s="300"/>
      <c r="C2289" s="153"/>
      <c r="D2289" s="154"/>
      <c r="E2289" s="298"/>
      <c r="F2289" s="298"/>
      <c r="G2289" s="156"/>
    </row>
    <row r="2290" spans="1:7" ht="15">
      <c r="A2290" s="144"/>
      <c r="B2290" s="300"/>
      <c r="C2290" s="301"/>
      <c r="D2290" s="154"/>
      <c r="E2290" s="298"/>
      <c r="F2290" s="302"/>
      <c r="G2290" s="156"/>
    </row>
    <row r="2291" spans="1:7" ht="15">
      <c r="A2291" s="144"/>
      <c r="B2291" s="303"/>
      <c r="C2291" s="304"/>
      <c r="D2291" s="305"/>
      <c r="E2291" s="306"/>
      <c r="F2291" s="305"/>
      <c r="G2291" s="306"/>
    </row>
    <row r="2292" spans="1:7" ht="15" customHeight="1">
      <c r="A2292" s="144"/>
      <c r="B2292" s="621" t="s">
        <v>799</v>
      </c>
      <c r="C2292" s="621"/>
      <c r="D2292" s="621"/>
      <c r="E2292" s="621"/>
      <c r="F2292" s="621"/>
      <c r="G2292" s="307">
        <v>0</v>
      </c>
    </row>
    <row r="2293" spans="1:7" ht="15">
      <c r="A2293" s="144"/>
      <c r="B2293" s="330"/>
      <c r="C2293" s="330"/>
      <c r="D2293" s="330"/>
      <c r="E2293" s="330"/>
      <c r="F2293" s="330"/>
      <c r="G2293" s="330"/>
    </row>
    <row r="2294" spans="1:7" ht="16.5">
      <c r="A2294" s="144"/>
      <c r="B2294" s="330"/>
      <c r="C2294" s="330"/>
      <c r="D2294" s="330"/>
      <c r="E2294" s="330"/>
      <c r="F2294" s="329" t="s">
        <v>256</v>
      </c>
      <c r="G2294" s="162">
        <f>G2287+G2284+G2280</f>
        <v>9.18</v>
      </c>
    </row>
    <row r="2295" spans="1:7" ht="24.75">
      <c r="A2295" s="144"/>
      <c r="B2295" s="330"/>
      <c r="C2295" s="330"/>
      <c r="D2295" s="330"/>
      <c r="E2295" s="330"/>
      <c r="F2295" s="329" t="s">
        <v>800</v>
      </c>
      <c r="G2295" s="162">
        <f>'3 - Encargos Soc Anexo C'!$C$55%*'6- Comp Preç Unit'!G2280</f>
        <v>0.47974100000000003</v>
      </c>
    </row>
    <row r="2296" spans="1:7" ht="15">
      <c r="A2296" s="144"/>
      <c r="B2296" s="622"/>
      <c r="C2296" s="622"/>
      <c r="D2296" s="163"/>
      <c r="E2296" s="163"/>
      <c r="F2296" s="329" t="s">
        <v>258</v>
      </c>
      <c r="G2296" s="418">
        <f>'4 - BDI - Anexo D'!$I$26*(G2294+G2295)</f>
        <v>2.7725467537406487</v>
      </c>
    </row>
    <row r="2297" spans="1:7" ht="16.5">
      <c r="A2297" s="144"/>
      <c r="B2297" s="622"/>
      <c r="C2297" s="622"/>
      <c r="D2297" s="163"/>
      <c r="E2297" s="163"/>
      <c r="F2297" s="308" t="s">
        <v>802</v>
      </c>
      <c r="G2297" s="309">
        <f>SUM(G2294:G2296)</f>
        <v>12.432287753740649</v>
      </c>
    </row>
    <row r="2298" spans="1:7" ht="16.5">
      <c r="A2298" s="171"/>
      <c r="B2298" s="171"/>
      <c r="C2298" s="171"/>
      <c r="D2298" s="171"/>
      <c r="E2298" s="171"/>
      <c r="F2298" s="308" t="s">
        <v>803</v>
      </c>
      <c r="G2298" s="309">
        <f>SUM(G2294:G2295)</f>
        <v>9.659741</v>
      </c>
    </row>
    <row r="2299" spans="1:7" ht="15">
      <c r="A2299" s="171"/>
      <c r="B2299" s="171"/>
      <c r="C2299" s="171"/>
      <c r="D2299" s="171"/>
      <c r="E2299" s="317"/>
      <c r="F2299" s="310"/>
      <c r="G2299" s="311"/>
    </row>
    <row r="2300" spans="1:9" ht="26.25" customHeight="1">
      <c r="A2300" s="172" t="str">
        <f>'Orçamento Básico - Anexo A'!A105</f>
        <v>B.29.b</v>
      </c>
      <c r="B2300" s="167"/>
      <c r="C2300" s="168" t="str">
        <f>'Orçamento Básico - Anexo A'!B103</f>
        <v>Instalação de eletroduto flexível corrugado tipo PEAD,  embutido no piso</v>
      </c>
      <c r="D2300" s="167" t="s">
        <v>274</v>
      </c>
      <c r="E2300" s="167"/>
      <c r="F2300" s="167"/>
      <c r="G2300" s="173">
        <f>G2331</f>
        <v>14.889741</v>
      </c>
      <c r="I2300" s="422"/>
    </row>
    <row r="2301" spans="1:7" ht="15">
      <c r="A2301" s="144"/>
      <c r="B2301" s="145" t="s">
        <v>241</v>
      </c>
      <c r="C2301" s="169" t="s">
        <v>356</v>
      </c>
      <c r="D2301" s="145"/>
      <c r="E2301" s="145"/>
      <c r="F2301" s="145"/>
      <c r="G2301" s="145"/>
    </row>
    <row r="2302" spans="1:7" ht="15">
      <c r="A2302" s="144"/>
      <c r="B2302" s="145" t="s">
        <v>242</v>
      </c>
      <c r="C2302" s="147" t="s">
        <v>274</v>
      </c>
      <c r="D2302" s="145"/>
      <c r="E2302" s="145"/>
      <c r="F2302" s="145"/>
      <c r="G2302" s="145"/>
    </row>
    <row r="2303" spans="1:7" ht="15">
      <c r="A2303" s="144"/>
      <c r="B2303" s="145" t="s">
        <v>93</v>
      </c>
      <c r="C2303" s="170" t="str">
        <f>A2300</f>
        <v>B.29.b</v>
      </c>
      <c r="D2303" s="145"/>
      <c r="E2303" s="145"/>
      <c r="F2303" s="145"/>
      <c r="G2303" s="145"/>
    </row>
    <row r="2304" spans="1:7" ht="15">
      <c r="A2304" s="144"/>
      <c r="B2304" s="145" t="s">
        <v>1350</v>
      </c>
      <c r="C2304" s="145" t="str">
        <f>C2271</f>
        <v xml:space="preserve">RUTH DE ARAÚJO FERREIRA </v>
      </c>
      <c r="D2304" s="145"/>
      <c r="E2304" s="145"/>
      <c r="F2304" s="145"/>
      <c r="G2304" s="145"/>
    </row>
    <row r="2305" spans="1:7" ht="15">
      <c r="A2305" s="144"/>
      <c r="B2305" s="145" t="s">
        <v>243</v>
      </c>
      <c r="C2305" s="149" t="s">
        <v>822</v>
      </c>
      <c r="D2305" s="145"/>
      <c r="E2305" s="145"/>
      <c r="F2305" s="145"/>
      <c r="G2305" s="145"/>
    </row>
    <row r="2306" spans="1:7" ht="15">
      <c r="A2306" s="144"/>
      <c r="B2306" s="145" t="s">
        <v>245</v>
      </c>
      <c r="C2306" s="150" t="s">
        <v>1332</v>
      </c>
      <c r="D2306" s="145"/>
      <c r="E2306" s="145"/>
      <c r="F2306" s="145"/>
      <c r="G2306" s="145"/>
    </row>
    <row r="2307" spans="1:7" ht="15">
      <c r="A2307" s="144"/>
      <c r="B2307" s="145"/>
      <c r="C2307" s="145"/>
      <c r="D2307" s="145"/>
      <c r="E2307" s="145"/>
      <c r="F2307" s="145"/>
      <c r="G2307" s="145"/>
    </row>
    <row r="2308" spans="1:7" ht="15">
      <c r="A2308" s="144"/>
      <c r="B2308" s="151" t="s">
        <v>246</v>
      </c>
      <c r="C2308" s="151" t="s">
        <v>69</v>
      </c>
      <c r="D2308" s="151" t="s">
        <v>91</v>
      </c>
      <c r="E2308" s="151" t="s">
        <v>247</v>
      </c>
      <c r="F2308" s="151" t="s">
        <v>248</v>
      </c>
      <c r="G2308" s="151" t="s">
        <v>249</v>
      </c>
    </row>
    <row r="2309" spans="1:7" ht="15" customHeight="1">
      <c r="A2309" s="144"/>
      <c r="B2309" s="623" t="s">
        <v>789</v>
      </c>
      <c r="C2309" s="623"/>
      <c r="D2309" s="623"/>
      <c r="E2309" s="623"/>
      <c r="F2309" s="623"/>
      <c r="G2309" s="623"/>
    </row>
    <row r="2310" spans="1:7" ht="15">
      <c r="A2310" s="144"/>
      <c r="B2310" s="297" t="s">
        <v>585</v>
      </c>
      <c r="C2310" s="153" t="s">
        <v>790</v>
      </c>
      <c r="D2310" s="154" t="s">
        <v>251</v>
      </c>
      <c r="E2310" s="298">
        <v>0.03</v>
      </c>
      <c r="F2310" s="155">
        <v>5.6</v>
      </c>
      <c r="G2310" s="156">
        <v>0.17</v>
      </c>
    </row>
    <row r="2311" spans="1:7" ht="15">
      <c r="A2311" s="144"/>
      <c r="B2311" s="297" t="s">
        <v>582</v>
      </c>
      <c r="C2311" s="153" t="s">
        <v>791</v>
      </c>
      <c r="D2311" s="154" t="s">
        <v>251</v>
      </c>
      <c r="E2311" s="298">
        <v>0.03</v>
      </c>
      <c r="F2311" s="155">
        <v>7.2</v>
      </c>
      <c r="G2311" s="156">
        <v>0.22</v>
      </c>
    </row>
    <row r="2312" spans="1:7" ht="15" customHeight="1">
      <c r="A2312" s="144"/>
      <c r="B2312" s="619" t="s">
        <v>805</v>
      </c>
      <c r="C2312" s="619"/>
      <c r="D2312" s="619"/>
      <c r="E2312" s="619"/>
      <c r="F2312" s="619"/>
      <c r="G2312" s="156">
        <v>0.022000000000000002</v>
      </c>
    </row>
    <row r="2313" spans="1:7" ht="15" customHeight="1">
      <c r="A2313" s="144"/>
      <c r="B2313" s="619" t="s">
        <v>792</v>
      </c>
      <c r="C2313" s="619"/>
      <c r="D2313" s="619"/>
      <c r="E2313" s="619"/>
      <c r="F2313" s="619"/>
      <c r="G2313" s="162">
        <v>0.41</v>
      </c>
    </row>
    <row r="2314" spans="1:7" ht="15">
      <c r="A2314" s="144"/>
      <c r="B2314" s="620" t="s">
        <v>90</v>
      </c>
      <c r="C2314" s="620"/>
      <c r="D2314" s="620"/>
      <c r="E2314" s="620"/>
      <c r="F2314" s="620"/>
      <c r="G2314" s="620"/>
    </row>
    <row r="2315" spans="1:7" ht="15">
      <c r="A2315" s="144"/>
      <c r="B2315" s="297" t="s">
        <v>895</v>
      </c>
      <c r="C2315" s="153" t="s">
        <v>896</v>
      </c>
      <c r="D2315" s="154" t="s">
        <v>825</v>
      </c>
      <c r="E2315" s="298">
        <v>1</v>
      </c>
      <c r="F2315" s="155">
        <v>11</v>
      </c>
      <c r="G2315" s="156">
        <v>11</v>
      </c>
    </row>
    <row r="2316" spans="1:7" ht="15">
      <c r="A2316" s="144"/>
      <c r="B2316" s="297"/>
      <c r="C2316" s="153"/>
      <c r="D2316" s="154"/>
      <c r="E2316" s="298"/>
      <c r="F2316" s="155"/>
      <c r="G2316" s="156"/>
    </row>
    <row r="2317" spans="1:7" ht="15" customHeight="1">
      <c r="A2317" s="144"/>
      <c r="B2317" s="619" t="s">
        <v>793</v>
      </c>
      <c r="C2317" s="619"/>
      <c r="D2317" s="619"/>
      <c r="E2317" s="619"/>
      <c r="F2317" s="619"/>
      <c r="G2317" s="162">
        <v>11</v>
      </c>
    </row>
    <row r="2318" spans="1:7" ht="15" customHeight="1">
      <c r="A2318" s="144"/>
      <c r="B2318" s="620" t="s">
        <v>794</v>
      </c>
      <c r="C2318" s="620"/>
      <c r="D2318" s="620"/>
      <c r="E2318" s="620"/>
      <c r="F2318" s="620"/>
      <c r="G2318" s="620"/>
    </row>
    <row r="2319" spans="1:7" ht="24.75">
      <c r="A2319" s="144"/>
      <c r="B2319" s="300" t="s">
        <v>1175</v>
      </c>
      <c r="C2319" s="153" t="s">
        <v>239</v>
      </c>
      <c r="D2319" s="154" t="s">
        <v>240</v>
      </c>
      <c r="E2319" s="298">
        <v>0.03</v>
      </c>
      <c r="F2319" s="155">
        <v>100.06</v>
      </c>
      <c r="G2319" s="156">
        <v>3</v>
      </c>
    </row>
    <row r="2320" spans="1:7" ht="15" customHeight="1">
      <c r="A2320" s="144"/>
      <c r="B2320" s="619" t="s">
        <v>797</v>
      </c>
      <c r="C2320" s="619"/>
      <c r="D2320" s="619"/>
      <c r="E2320" s="619"/>
      <c r="F2320" s="619"/>
      <c r="G2320" s="162">
        <v>3</v>
      </c>
    </row>
    <row r="2321" spans="1:7" ht="15">
      <c r="A2321" s="144"/>
      <c r="B2321" s="620" t="s">
        <v>798</v>
      </c>
      <c r="C2321" s="620"/>
      <c r="D2321" s="620"/>
      <c r="E2321" s="620"/>
      <c r="F2321" s="620"/>
      <c r="G2321" s="620"/>
    </row>
    <row r="2322" spans="1:7" ht="15">
      <c r="A2322" s="144"/>
      <c r="B2322" s="300"/>
      <c r="C2322" s="153"/>
      <c r="D2322" s="154"/>
      <c r="E2322" s="298"/>
      <c r="F2322" s="298"/>
      <c r="G2322" s="156"/>
    </row>
    <row r="2323" spans="1:7" ht="15">
      <c r="A2323" s="144"/>
      <c r="B2323" s="300"/>
      <c r="C2323" s="301"/>
      <c r="D2323" s="154"/>
      <c r="E2323" s="298"/>
      <c r="F2323" s="302"/>
      <c r="G2323" s="156"/>
    </row>
    <row r="2324" spans="1:7" ht="15">
      <c r="A2324" s="144"/>
      <c r="B2324" s="303"/>
      <c r="C2324" s="304"/>
      <c r="D2324" s="305"/>
      <c r="E2324" s="306"/>
      <c r="F2324" s="305"/>
      <c r="G2324" s="306"/>
    </row>
    <row r="2325" spans="1:7" ht="15" customHeight="1">
      <c r="A2325" s="144"/>
      <c r="B2325" s="621" t="s">
        <v>799</v>
      </c>
      <c r="C2325" s="621"/>
      <c r="D2325" s="621"/>
      <c r="E2325" s="621"/>
      <c r="F2325" s="621"/>
      <c r="G2325" s="307">
        <v>0</v>
      </c>
    </row>
    <row r="2326" spans="1:7" ht="15">
      <c r="A2326" s="144"/>
      <c r="B2326" s="330"/>
      <c r="C2326" s="330"/>
      <c r="D2326" s="330"/>
      <c r="E2326" s="330"/>
      <c r="F2326" s="330"/>
      <c r="G2326" s="330"/>
    </row>
    <row r="2327" spans="1:7" ht="16.5">
      <c r="A2327" s="144"/>
      <c r="B2327" s="330"/>
      <c r="C2327" s="330"/>
      <c r="D2327" s="330"/>
      <c r="E2327" s="330"/>
      <c r="F2327" s="329" t="s">
        <v>256</v>
      </c>
      <c r="G2327" s="162">
        <f>G2320+G2317+G2313</f>
        <v>14.41</v>
      </c>
    </row>
    <row r="2328" spans="1:7" ht="24.75">
      <c r="A2328" s="144"/>
      <c r="B2328" s="330"/>
      <c r="C2328" s="330"/>
      <c r="D2328" s="330"/>
      <c r="E2328" s="330"/>
      <c r="F2328" s="329" t="s">
        <v>800</v>
      </c>
      <c r="G2328" s="162">
        <f>'3 - Encargos Soc Anexo C'!$C$55%*'6- Comp Preç Unit'!G2313</f>
        <v>0.47974100000000003</v>
      </c>
    </row>
    <row r="2329" spans="1:7" ht="15">
      <c r="A2329" s="144"/>
      <c r="B2329" s="622"/>
      <c r="C2329" s="622"/>
      <c r="D2329" s="163"/>
      <c r="E2329" s="163"/>
      <c r="F2329" s="329" t="s">
        <v>258</v>
      </c>
      <c r="G2329" s="418">
        <f>'4 - BDI - Anexo D'!$I$26*(G2327+G2328)</f>
        <v>4.27366562660314</v>
      </c>
    </row>
    <row r="2330" spans="1:7" ht="16.5">
      <c r="A2330" s="144"/>
      <c r="B2330" s="622"/>
      <c r="C2330" s="622"/>
      <c r="D2330" s="163"/>
      <c r="E2330" s="163"/>
      <c r="F2330" s="308" t="s">
        <v>802</v>
      </c>
      <c r="G2330" s="309">
        <f>SUM(G2327:G2329)</f>
        <v>19.16340662660314</v>
      </c>
    </row>
    <row r="2331" spans="1:7" ht="16.5">
      <c r="A2331" s="171"/>
      <c r="B2331" s="171"/>
      <c r="C2331" s="171"/>
      <c r="D2331" s="171"/>
      <c r="E2331" s="171"/>
      <c r="F2331" s="308" t="s">
        <v>803</v>
      </c>
      <c r="G2331" s="309">
        <f>SUM(G2327:G2328)</f>
        <v>14.889741</v>
      </c>
    </row>
    <row r="2332" spans="1:7" ht="15">
      <c r="A2332" s="171"/>
      <c r="B2332" s="171"/>
      <c r="C2332" s="171"/>
      <c r="D2332" s="171"/>
      <c r="E2332" s="317"/>
      <c r="F2332" s="310"/>
      <c r="G2332" s="311"/>
    </row>
    <row r="2333" spans="1:9" ht="28.5" customHeight="1">
      <c r="A2333" s="172" t="str">
        <f>'Orçamento Básico - Anexo A'!A107</f>
        <v>B.30.a</v>
      </c>
      <c r="B2333" s="167"/>
      <c r="C2333" s="168" t="str">
        <f>'Orçamento Básico - Anexo A'!B106</f>
        <v>Instalação de metro de eletroduto de ferro galvanizado aparente leve</v>
      </c>
      <c r="D2333" s="167" t="s">
        <v>274</v>
      </c>
      <c r="E2333" s="167"/>
      <c r="F2333" s="167"/>
      <c r="G2333" s="173">
        <f>G2364</f>
        <v>37.039376</v>
      </c>
      <c r="I2333" s="422"/>
    </row>
    <row r="2334" spans="1:7" ht="15">
      <c r="A2334" s="144"/>
      <c r="B2334" s="145" t="s">
        <v>241</v>
      </c>
      <c r="C2334" s="169" t="s">
        <v>355</v>
      </c>
      <c r="D2334" s="145"/>
      <c r="E2334" s="145"/>
      <c r="F2334" s="145"/>
      <c r="G2334" s="145"/>
    </row>
    <row r="2335" spans="1:7" ht="15">
      <c r="A2335" s="144"/>
      <c r="B2335" s="145" t="s">
        <v>242</v>
      </c>
      <c r="C2335" s="147" t="s">
        <v>274</v>
      </c>
      <c r="D2335" s="145"/>
      <c r="E2335" s="145"/>
      <c r="F2335" s="145"/>
      <c r="G2335" s="145"/>
    </row>
    <row r="2336" spans="1:7" ht="15">
      <c r="A2336" s="144"/>
      <c r="B2336" s="145" t="s">
        <v>93</v>
      </c>
      <c r="C2336" s="170" t="str">
        <f>A2333</f>
        <v>B.30.a</v>
      </c>
      <c r="D2336" s="145"/>
      <c r="E2336" s="145"/>
      <c r="F2336" s="145"/>
      <c r="G2336" s="145"/>
    </row>
    <row r="2337" spans="1:7" ht="15">
      <c r="A2337" s="144"/>
      <c r="B2337" s="145" t="s">
        <v>1350</v>
      </c>
      <c r="C2337" s="145" t="str">
        <f>C2304</f>
        <v xml:space="preserve">RUTH DE ARAÚJO FERREIRA </v>
      </c>
      <c r="D2337" s="145"/>
      <c r="E2337" s="145"/>
      <c r="F2337" s="145"/>
      <c r="G2337" s="145"/>
    </row>
    <row r="2338" spans="1:7" ht="15">
      <c r="A2338" s="144"/>
      <c r="B2338" s="145" t="s">
        <v>243</v>
      </c>
      <c r="C2338" s="149" t="s">
        <v>822</v>
      </c>
      <c r="D2338" s="145"/>
      <c r="E2338" s="145"/>
      <c r="F2338" s="145"/>
      <c r="G2338" s="145"/>
    </row>
    <row r="2339" spans="1:7" ht="15">
      <c r="A2339" s="144"/>
      <c r="B2339" s="145" t="s">
        <v>245</v>
      </c>
      <c r="C2339" s="150" t="s">
        <v>1332</v>
      </c>
      <c r="D2339" s="145"/>
      <c r="E2339" s="145"/>
      <c r="F2339" s="145"/>
      <c r="G2339" s="145"/>
    </row>
    <row r="2340" spans="1:7" ht="15">
      <c r="A2340" s="144"/>
      <c r="B2340" s="145"/>
      <c r="C2340" s="145"/>
      <c r="D2340" s="145"/>
      <c r="E2340" s="145"/>
      <c r="F2340" s="145"/>
      <c r="G2340" s="145"/>
    </row>
    <row r="2341" spans="1:7" ht="15">
      <c r="A2341" s="144"/>
      <c r="B2341" s="151" t="s">
        <v>246</v>
      </c>
      <c r="C2341" s="151" t="s">
        <v>69</v>
      </c>
      <c r="D2341" s="151" t="s">
        <v>91</v>
      </c>
      <c r="E2341" s="151" t="s">
        <v>247</v>
      </c>
      <c r="F2341" s="151" t="s">
        <v>248</v>
      </c>
      <c r="G2341" s="151" t="s">
        <v>249</v>
      </c>
    </row>
    <row r="2342" spans="1:7" ht="15">
      <c r="A2342" s="144"/>
      <c r="B2342" s="623" t="s">
        <v>789</v>
      </c>
      <c r="C2342" s="623"/>
      <c r="D2342" s="623"/>
      <c r="E2342" s="623"/>
      <c r="F2342" s="623"/>
      <c r="G2342" s="623"/>
    </row>
    <row r="2343" spans="1:7" ht="15">
      <c r="A2343" s="144"/>
      <c r="B2343" s="297" t="s">
        <v>585</v>
      </c>
      <c r="C2343" s="153" t="s">
        <v>790</v>
      </c>
      <c r="D2343" s="154" t="s">
        <v>251</v>
      </c>
      <c r="E2343" s="298">
        <v>0.13</v>
      </c>
      <c r="F2343" s="155">
        <v>5.6</v>
      </c>
      <c r="G2343" s="156">
        <v>0.73</v>
      </c>
    </row>
    <row r="2344" spans="1:7" ht="15">
      <c r="A2344" s="144"/>
      <c r="B2344" s="297" t="s">
        <v>582</v>
      </c>
      <c r="C2344" s="153" t="s">
        <v>791</v>
      </c>
      <c r="D2344" s="154" t="s">
        <v>251</v>
      </c>
      <c r="E2344" s="298">
        <v>0.13</v>
      </c>
      <c r="F2344" s="155">
        <v>7.2</v>
      </c>
      <c r="G2344" s="156">
        <v>0.94</v>
      </c>
    </row>
    <row r="2345" spans="1:7" ht="15" customHeight="1">
      <c r="A2345" s="144"/>
      <c r="B2345" s="619" t="s">
        <v>805</v>
      </c>
      <c r="C2345" s="619"/>
      <c r="D2345" s="619"/>
      <c r="E2345" s="619"/>
      <c r="F2345" s="619"/>
      <c r="G2345" s="156">
        <v>0.094</v>
      </c>
    </row>
    <row r="2346" spans="1:7" ht="15" customHeight="1">
      <c r="A2346" s="144"/>
      <c r="B2346" s="619" t="s">
        <v>792</v>
      </c>
      <c r="C2346" s="619"/>
      <c r="D2346" s="619"/>
      <c r="E2346" s="619"/>
      <c r="F2346" s="619"/>
      <c r="G2346" s="162">
        <v>1.76</v>
      </c>
    </row>
    <row r="2347" spans="1:7" ht="15">
      <c r="A2347" s="144"/>
      <c r="B2347" s="620" t="s">
        <v>90</v>
      </c>
      <c r="C2347" s="620"/>
      <c r="D2347" s="620"/>
      <c r="E2347" s="620"/>
      <c r="F2347" s="620"/>
      <c r="G2347" s="620"/>
    </row>
    <row r="2348" spans="1:7" ht="16.5">
      <c r="A2348" s="144"/>
      <c r="B2348" s="297">
        <v>21134</v>
      </c>
      <c r="C2348" s="153" t="s">
        <v>897</v>
      </c>
      <c r="D2348" s="154" t="s">
        <v>844</v>
      </c>
      <c r="E2348" s="298">
        <v>1</v>
      </c>
      <c r="F2348" s="155">
        <v>20.21</v>
      </c>
      <c r="G2348" s="156">
        <v>20.21</v>
      </c>
    </row>
    <row r="2349" spans="1:7" ht="15">
      <c r="A2349" s="144"/>
      <c r="B2349" s="297"/>
      <c r="C2349" s="153"/>
      <c r="D2349" s="154"/>
      <c r="E2349" s="298"/>
      <c r="F2349" s="155"/>
      <c r="G2349" s="156"/>
    </row>
    <row r="2350" spans="1:7" ht="15" customHeight="1">
      <c r="A2350" s="144"/>
      <c r="B2350" s="619" t="s">
        <v>793</v>
      </c>
      <c r="C2350" s="619"/>
      <c r="D2350" s="619"/>
      <c r="E2350" s="619"/>
      <c r="F2350" s="619"/>
      <c r="G2350" s="162">
        <v>20.21</v>
      </c>
    </row>
    <row r="2351" spans="1:7" ht="15" customHeight="1">
      <c r="A2351" s="144"/>
      <c r="B2351" s="620" t="s">
        <v>794</v>
      </c>
      <c r="C2351" s="620"/>
      <c r="D2351" s="620"/>
      <c r="E2351" s="620"/>
      <c r="F2351" s="620"/>
      <c r="G2351" s="620"/>
    </row>
    <row r="2352" spans="1:7" ht="24.75">
      <c r="A2352" s="144"/>
      <c r="B2352" s="300" t="s">
        <v>1175</v>
      </c>
      <c r="C2352" s="153" t="s">
        <v>239</v>
      </c>
      <c r="D2352" s="154" t="s">
        <v>240</v>
      </c>
      <c r="E2352" s="298">
        <v>0.13</v>
      </c>
      <c r="F2352" s="155">
        <v>100.06</v>
      </c>
      <c r="G2352" s="156">
        <v>13.01</v>
      </c>
    </row>
    <row r="2353" spans="1:7" ht="15" customHeight="1">
      <c r="A2353" s="144"/>
      <c r="B2353" s="619" t="s">
        <v>797</v>
      </c>
      <c r="C2353" s="619"/>
      <c r="D2353" s="619"/>
      <c r="E2353" s="619"/>
      <c r="F2353" s="619"/>
      <c r="G2353" s="162">
        <v>13.01</v>
      </c>
    </row>
    <row r="2354" spans="1:7" ht="15">
      <c r="A2354" s="144"/>
      <c r="B2354" s="620" t="s">
        <v>798</v>
      </c>
      <c r="C2354" s="620"/>
      <c r="D2354" s="620"/>
      <c r="E2354" s="620"/>
      <c r="F2354" s="620"/>
      <c r="G2354" s="620"/>
    </row>
    <row r="2355" spans="1:7" ht="15">
      <c r="A2355" s="144"/>
      <c r="B2355" s="300"/>
      <c r="C2355" s="153"/>
      <c r="D2355" s="154"/>
      <c r="E2355" s="298"/>
      <c r="F2355" s="298"/>
      <c r="G2355" s="156"/>
    </row>
    <row r="2356" spans="1:7" ht="15">
      <c r="A2356" s="144"/>
      <c r="B2356" s="300"/>
      <c r="C2356" s="301"/>
      <c r="D2356" s="154"/>
      <c r="E2356" s="298"/>
      <c r="F2356" s="302"/>
      <c r="G2356" s="156"/>
    </row>
    <row r="2357" spans="1:7" ht="15">
      <c r="A2357" s="144"/>
      <c r="B2357" s="303"/>
      <c r="C2357" s="304"/>
      <c r="D2357" s="305"/>
      <c r="E2357" s="306"/>
      <c r="F2357" s="305"/>
      <c r="G2357" s="306"/>
    </row>
    <row r="2358" spans="1:7" ht="15" customHeight="1">
      <c r="A2358" s="144"/>
      <c r="B2358" s="621" t="s">
        <v>799</v>
      </c>
      <c r="C2358" s="621"/>
      <c r="D2358" s="621"/>
      <c r="E2358" s="621"/>
      <c r="F2358" s="621"/>
      <c r="G2358" s="307">
        <v>0</v>
      </c>
    </row>
    <row r="2359" spans="1:7" ht="15">
      <c r="A2359" s="144"/>
      <c r="B2359" s="330"/>
      <c r="C2359" s="330"/>
      <c r="D2359" s="330"/>
      <c r="E2359" s="330"/>
      <c r="F2359" s="330"/>
      <c r="G2359" s="330"/>
    </row>
    <row r="2360" spans="1:7" ht="16.5">
      <c r="A2360" s="144"/>
      <c r="B2360" s="330"/>
      <c r="C2360" s="330"/>
      <c r="D2360" s="330"/>
      <c r="E2360" s="330"/>
      <c r="F2360" s="329" t="s">
        <v>256</v>
      </c>
      <c r="G2360" s="162">
        <f>G2353+G2350+G2346</f>
        <v>34.98</v>
      </c>
    </row>
    <row r="2361" spans="1:7" ht="24.75">
      <c r="A2361" s="144"/>
      <c r="B2361" s="330"/>
      <c r="C2361" s="330"/>
      <c r="D2361" s="330"/>
      <c r="E2361" s="330"/>
      <c r="F2361" s="329" t="s">
        <v>800</v>
      </c>
      <c r="G2361" s="162">
        <f>'3 - Encargos Soc Anexo C'!$C$55%*'6- Comp Preç Unit'!G2346</f>
        <v>2.0593760000000003</v>
      </c>
    </row>
    <row r="2362" spans="1:7" ht="15">
      <c r="A2362" s="144"/>
      <c r="B2362" s="622"/>
      <c r="C2362" s="622"/>
      <c r="D2362" s="163"/>
      <c r="E2362" s="163"/>
      <c r="F2362" s="329" t="s">
        <v>258</v>
      </c>
      <c r="G2362" s="418">
        <f>'4 - BDI - Anexo D'!$I$26*(G2360+G2361)</f>
        <v>10.63107196035373</v>
      </c>
    </row>
    <row r="2363" spans="1:7" ht="16.5">
      <c r="A2363" s="144"/>
      <c r="B2363" s="622"/>
      <c r="C2363" s="622"/>
      <c r="D2363" s="163"/>
      <c r="E2363" s="163"/>
      <c r="F2363" s="308" t="s">
        <v>802</v>
      </c>
      <c r="G2363" s="309">
        <f>SUM(G2360:G2362)</f>
        <v>47.67044796035373</v>
      </c>
    </row>
    <row r="2364" spans="1:7" ht="16.5">
      <c r="A2364" s="171"/>
      <c r="B2364" s="171"/>
      <c r="C2364" s="171"/>
      <c r="D2364" s="171"/>
      <c r="E2364" s="171"/>
      <c r="F2364" s="308" t="s">
        <v>803</v>
      </c>
      <c r="G2364" s="309">
        <f>SUM(G2360:G2361)</f>
        <v>37.039376</v>
      </c>
    </row>
    <row r="2365" spans="1:7" ht="15">
      <c r="A2365" s="171"/>
      <c r="B2365" s="171"/>
      <c r="C2365" s="171"/>
      <c r="D2365" s="171"/>
      <c r="E2365" s="317"/>
      <c r="F2365" s="310"/>
      <c r="G2365" s="311"/>
    </row>
    <row r="2366" spans="1:9" ht="25.5" customHeight="1">
      <c r="A2366" s="172" t="str">
        <f>'Orçamento Básico - Anexo A'!A109</f>
        <v>B.31.a</v>
      </c>
      <c r="B2366" s="167"/>
      <c r="C2366" s="318" t="str">
        <f>'Orçamento Básico - Anexo A'!B108</f>
        <v>Instalação de metro de eletroduto de pvc embutido no piso</v>
      </c>
      <c r="D2366" s="167" t="s">
        <v>274</v>
      </c>
      <c r="E2366" s="167"/>
      <c r="F2366" s="167"/>
      <c r="G2366" s="173">
        <f>G2397</f>
        <v>8.139741</v>
      </c>
      <c r="I2366" s="422"/>
    </row>
    <row r="2367" spans="1:7" ht="15">
      <c r="A2367" s="144"/>
      <c r="B2367" s="145" t="s">
        <v>241</v>
      </c>
      <c r="C2367" s="169" t="s">
        <v>359</v>
      </c>
      <c r="D2367" s="145"/>
      <c r="E2367" s="145"/>
      <c r="F2367" s="145"/>
      <c r="G2367" s="145"/>
    </row>
    <row r="2368" spans="1:7" ht="15">
      <c r="A2368" s="144"/>
      <c r="B2368" s="145" t="s">
        <v>242</v>
      </c>
      <c r="C2368" s="147" t="s">
        <v>274</v>
      </c>
      <c r="D2368" s="145"/>
      <c r="E2368" s="145"/>
      <c r="F2368" s="145"/>
      <c r="G2368" s="145"/>
    </row>
    <row r="2369" spans="1:7" ht="15">
      <c r="A2369" s="144"/>
      <c r="B2369" s="145" t="s">
        <v>93</v>
      </c>
      <c r="C2369" s="170" t="str">
        <f>A2366</f>
        <v>B.31.a</v>
      </c>
      <c r="D2369" s="145"/>
      <c r="E2369" s="145"/>
      <c r="F2369" s="145"/>
      <c r="G2369" s="145"/>
    </row>
    <row r="2370" spans="1:7" ht="15">
      <c r="A2370" s="144"/>
      <c r="B2370" s="145" t="s">
        <v>1350</v>
      </c>
      <c r="C2370" s="145" t="str">
        <f>C2337</f>
        <v xml:space="preserve">RUTH DE ARAÚJO FERREIRA </v>
      </c>
      <c r="D2370" s="145"/>
      <c r="E2370" s="145"/>
      <c r="F2370" s="145"/>
      <c r="G2370" s="145"/>
    </row>
    <row r="2371" spans="1:7" ht="15">
      <c r="A2371" s="144"/>
      <c r="B2371" s="145" t="s">
        <v>243</v>
      </c>
      <c r="C2371" s="149" t="s">
        <v>822</v>
      </c>
      <c r="D2371" s="145"/>
      <c r="E2371" s="145"/>
      <c r="F2371" s="145"/>
      <c r="G2371" s="145"/>
    </row>
    <row r="2372" spans="1:7" ht="15">
      <c r="A2372" s="144"/>
      <c r="B2372" s="145" t="s">
        <v>245</v>
      </c>
      <c r="C2372" s="150" t="s">
        <v>1332</v>
      </c>
      <c r="D2372" s="145"/>
      <c r="E2372" s="145"/>
      <c r="F2372" s="145"/>
      <c r="G2372" s="145"/>
    </row>
    <row r="2373" spans="1:7" ht="15">
      <c r="A2373" s="144"/>
      <c r="B2373" s="145"/>
      <c r="C2373" s="145"/>
      <c r="D2373" s="145"/>
      <c r="E2373" s="145"/>
      <c r="F2373" s="145"/>
      <c r="G2373" s="145"/>
    </row>
    <row r="2374" spans="1:7" ht="15">
      <c r="A2374" s="144"/>
      <c r="B2374" s="151" t="s">
        <v>246</v>
      </c>
      <c r="C2374" s="151" t="s">
        <v>69</v>
      </c>
      <c r="D2374" s="151" t="s">
        <v>91</v>
      </c>
      <c r="E2374" s="151" t="s">
        <v>247</v>
      </c>
      <c r="F2374" s="151" t="s">
        <v>248</v>
      </c>
      <c r="G2374" s="151" t="s">
        <v>249</v>
      </c>
    </row>
    <row r="2375" spans="1:7" ht="15" customHeight="1">
      <c r="A2375" s="144"/>
      <c r="B2375" s="623" t="s">
        <v>789</v>
      </c>
      <c r="C2375" s="623"/>
      <c r="D2375" s="623"/>
      <c r="E2375" s="623"/>
      <c r="F2375" s="623"/>
      <c r="G2375" s="623"/>
    </row>
    <row r="2376" spans="1:7" ht="15">
      <c r="A2376" s="144"/>
      <c r="B2376" s="297" t="s">
        <v>585</v>
      </c>
      <c r="C2376" s="153" t="s">
        <v>790</v>
      </c>
      <c r="D2376" s="154" t="s">
        <v>251</v>
      </c>
      <c r="E2376" s="298">
        <v>0.03</v>
      </c>
      <c r="F2376" s="155">
        <v>5.6</v>
      </c>
      <c r="G2376" s="156">
        <v>0.17</v>
      </c>
    </row>
    <row r="2377" spans="1:7" ht="15">
      <c r="A2377" s="144"/>
      <c r="B2377" s="297" t="s">
        <v>582</v>
      </c>
      <c r="C2377" s="153" t="s">
        <v>791</v>
      </c>
      <c r="D2377" s="154" t="s">
        <v>251</v>
      </c>
      <c r="E2377" s="298">
        <v>0.03</v>
      </c>
      <c r="F2377" s="155">
        <v>7.2</v>
      </c>
      <c r="G2377" s="156">
        <v>0.22</v>
      </c>
    </row>
    <row r="2378" spans="1:7" ht="15" customHeight="1">
      <c r="A2378" s="144"/>
      <c r="B2378" s="619" t="s">
        <v>805</v>
      </c>
      <c r="C2378" s="619"/>
      <c r="D2378" s="619"/>
      <c r="E2378" s="619"/>
      <c r="F2378" s="619"/>
      <c r="G2378" s="156">
        <v>0.022000000000000002</v>
      </c>
    </row>
    <row r="2379" spans="1:7" ht="15" customHeight="1">
      <c r="A2379" s="144"/>
      <c r="B2379" s="619" t="s">
        <v>792</v>
      </c>
      <c r="C2379" s="619"/>
      <c r="D2379" s="619"/>
      <c r="E2379" s="619"/>
      <c r="F2379" s="619"/>
      <c r="G2379" s="162">
        <v>0.41</v>
      </c>
    </row>
    <row r="2380" spans="1:7" ht="15">
      <c r="A2380" s="144"/>
      <c r="B2380" s="620" t="s">
        <v>90</v>
      </c>
      <c r="C2380" s="620"/>
      <c r="D2380" s="620"/>
      <c r="E2380" s="620"/>
      <c r="F2380" s="620"/>
      <c r="G2380" s="620"/>
    </row>
    <row r="2381" spans="1:7" ht="15">
      <c r="A2381" s="144"/>
      <c r="B2381" s="297" t="s">
        <v>898</v>
      </c>
      <c r="C2381" s="153" t="s">
        <v>899</v>
      </c>
      <c r="D2381" s="154" t="s">
        <v>825</v>
      </c>
      <c r="E2381" s="298">
        <v>1</v>
      </c>
      <c r="F2381" s="155">
        <v>4.25</v>
      </c>
      <c r="G2381" s="156">
        <v>4.25</v>
      </c>
    </row>
    <row r="2382" spans="1:7" ht="15">
      <c r="A2382" s="144"/>
      <c r="B2382" s="297"/>
      <c r="C2382" s="153"/>
      <c r="D2382" s="154"/>
      <c r="E2382" s="298"/>
      <c r="F2382" s="155"/>
      <c r="G2382" s="156"/>
    </row>
    <row r="2383" spans="1:7" ht="15" customHeight="1">
      <c r="A2383" s="144"/>
      <c r="B2383" s="619" t="s">
        <v>793</v>
      </c>
      <c r="C2383" s="619"/>
      <c r="D2383" s="619"/>
      <c r="E2383" s="619"/>
      <c r="F2383" s="619"/>
      <c r="G2383" s="162">
        <v>4.25</v>
      </c>
    </row>
    <row r="2384" spans="1:7" ht="15" customHeight="1">
      <c r="A2384" s="144"/>
      <c r="B2384" s="620" t="s">
        <v>794</v>
      </c>
      <c r="C2384" s="620"/>
      <c r="D2384" s="620"/>
      <c r="E2384" s="620"/>
      <c r="F2384" s="620"/>
      <c r="G2384" s="620"/>
    </row>
    <row r="2385" spans="1:7" ht="24.75">
      <c r="A2385" s="144"/>
      <c r="B2385" s="300" t="s">
        <v>1175</v>
      </c>
      <c r="C2385" s="153" t="s">
        <v>239</v>
      </c>
      <c r="D2385" s="154" t="s">
        <v>240</v>
      </c>
      <c r="E2385" s="298">
        <v>0.03</v>
      </c>
      <c r="F2385" s="155">
        <v>100.06</v>
      </c>
      <c r="G2385" s="156">
        <v>3</v>
      </c>
    </row>
    <row r="2386" spans="1:7" ht="15" customHeight="1">
      <c r="A2386" s="144"/>
      <c r="B2386" s="619" t="s">
        <v>797</v>
      </c>
      <c r="C2386" s="619"/>
      <c r="D2386" s="619"/>
      <c r="E2386" s="619"/>
      <c r="F2386" s="619"/>
      <c r="G2386" s="162">
        <v>3</v>
      </c>
    </row>
    <row r="2387" spans="1:7" ht="15">
      <c r="A2387" s="144"/>
      <c r="B2387" s="620" t="s">
        <v>798</v>
      </c>
      <c r="C2387" s="620"/>
      <c r="D2387" s="620"/>
      <c r="E2387" s="620"/>
      <c r="F2387" s="620"/>
      <c r="G2387" s="620"/>
    </row>
    <row r="2388" spans="1:7" ht="15">
      <c r="A2388" s="144"/>
      <c r="B2388" s="300"/>
      <c r="C2388" s="153"/>
      <c r="D2388" s="154"/>
      <c r="E2388" s="298"/>
      <c r="F2388" s="298"/>
      <c r="G2388" s="156"/>
    </row>
    <row r="2389" spans="1:7" ht="15">
      <c r="A2389" s="144"/>
      <c r="B2389" s="300"/>
      <c r="C2389" s="301"/>
      <c r="D2389" s="154"/>
      <c r="E2389" s="298"/>
      <c r="F2389" s="302"/>
      <c r="G2389" s="156"/>
    </row>
    <row r="2390" spans="1:7" ht="15">
      <c r="A2390" s="144"/>
      <c r="B2390" s="303"/>
      <c r="C2390" s="304"/>
      <c r="D2390" s="305"/>
      <c r="E2390" s="306"/>
      <c r="F2390" s="305"/>
      <c r="G2390" s="306"/>
    </row>
    <row r="2391" spans="1:7" ht="15" customHeight="1">
      <c r="A2391" s="144"/>
      <c r="B2391" s="621" t="s">
        <v>799</v>
      </c>
      <c r="C2391" s="621"/>
      <c r="D2391" s="621"/>
      <c r="E2391" s="621"/>
      <c r="F2391" s="621"/>
      <c r="G2391" s="307">
        <v>0</v>
      </c>
    </row>
    <row r="2392" spans="1:7" ht="15">
      <c r="A2392" s="144"/>
      <c r="B2392" s="330"/>
      <c r="C2392" s="330"/>
      <c r="D2392" s="330"/>
      <c r="E2392" s="330"/>
      <c r="F2392" s="330"/>
      <c r="G2392" s="330"/>
    </row>
    <row r="2393" spans="1:7" ht="16.5">
      <c r="A2393" s="144"/>
      <c r="B2393" s="330"/>
      <c r="C2393" s="330"/>
      <c r="D2393" s="330"/>
      <c r="E2393" s="330"/>
      <c r="F2393" s="329" t="s">
        <v>256</v>
      </c>
      <c r="G2393" s="162">
        <f>G2386+G2383+G2379</f>
        <v>7.66</v>
      </c>
    </row>
    <row r="2394" spans="1:7" ht="24.75">
      <c r="A2394" s="144"/>
      <c r="B2394" s="330"/>
      <c r="C2394" s="330"/>
      <c r="D2394" s="330"/>
      <c r="E2394" s="330"/>
      <c r="F2394" s="329" t="s">
        <v>800</v>
      </c>
      <c r="G2394" s="162">
        <f>'3 - Encargos Soc Anexo C'!$C$55%*'6- Comp Preç Unit'!G2379</f>
        <v>0.47974100000000003</v>
      </c>
    </row>
    <row r="2395" spans="1:7" ht="15">
      <c r="A2395" s="144"/>
      <c r="B2395" s="622"/>
      <c r="C2395" s="622"/>
      <c r="D2395" s="163"/>
      <c r="E2395" s="163"/>
      <c r="F2395" s="329" t="s">
        <v>258</v>
      </c>
      <c r="G2395" s="418">
        <f>'4 - BDI - Anexo D'!$I$26*(G2393+G2394)</f>
        <v>2.3362751119144565</v>
      </c>
    </row>
    <row r="2396" spans="1:7" ht="16.5">
      <c r="A2396" s="144"/>
      <c r="B2396" s="622"/>
      <c r="C2396" s="622"/>
      <c r="D2396" s="163"/>
      <c r="E2396" s="163"/>
      <c r="F2396" s="308" t="s">
        <v>802</v>
      </c>
      <c r="G2396" s="309">
        <f>SUM(G2393:G2395)</f>
        <v>10.476016111914458</v>
      </c>
    </row>
    <row r="2397" spans="1:7" ht="16.5">
      <c r="A2397" s="171"/>
      <c r="B2397" s="171"/>
      <c r="C2397" s="171"/>
      <c r="D2397" s="171"/>
      <c r="E2397" s="171"/>
      <c r="F2397" s="308" t="s">
        <v>803</v>
      </c>
      <c r="G2397" s="309">
        <f>SUM(G2393:G2394)</f>
        <v>8.139741</v>
      </c>
    </row>
    <row r="2398" spans="1:7" ht="15">
      <c r="A2398" s="171"/>
      <c r="B2398" s="171"/>
      <c r="C2398" s="171"/>
      <c r="D2398" s="171"/>
      <c r="E2398" s="317"/>
      <c r="F2398" s="310"/>
      <c r="G2398" s="311"/>
    </row>
    <row r="2399" spans="1:9" ht="15">
      <c r="A2399" s="172" t="str">
        <f>'Orçamento Básico - Anexo A'!A110</f>
        <v>B.31.b</v>
      </c>
      <c r="B2399" s="167"/>
      <c r="C2399" s="168" t="s">
        <v>355</v>
      </c>
      <c r="D2399" s="167" t="s">
        <v>274</v>
      </c>
      <c r="E2399" s="167"/>
      <c r="F2399" s="167"/>
      <c r="G2399" s="173">
        <f>G2430</f>
        <v>14.019741000000002</v>
      </c>
      <c r="I2399" s="422"/>
    </row>
    <row r="2400" spans="1:7" ht="15">
      <c r="A2400" s="144"/>
      <c r="B2400" s="145" t="s">
        <v>241</v>
      </c>
      <c r="C2400" s="169" t="s">
        <v>355</v>
      </c>
      <c r="D2400" s="145"/>
      <c r="E2400" s="145"/>
      <c r="F2400" s="145"/>
      <c r="G2400" s="145"/>
    </row>
    <row r="2401" spans="1:7" ht="15">
      <c r="A2401" s="144"/>
      <c r="B2401" s="145" t="s">
        <v>242</v>
      </c>
      <c r="C2401" s="147" t="s">
        <v>274</v>
      </c>
      <c r="D2401" s="145"/>
      <c r="E2401" s="145"/>
      <c r="F2401" s="145"/>
      <c r="G2401" s="145"/>
    </row>
    <row r="2402" spans="1:7" ht="15">
      <c r="A2402" s="144"/>
      <c r="B2402" s="145" t="s">
        <v>93</v>
      </c>
      <c r="C2402" s="170" t="str">
        <f>A2399</f>
        <v>B.31.b</v>
      </c>
      <c r="D2402" s="145"/>
      <c r="E2402" s="145"/>
      <c r="F2402" s="145"/>
      <c r="G2402" s="145"/>
    </row>
    <row r="2403" spans="1:7" ht="15">
      <c r="A2403" s="144"/>
      <c r="B2403" s="145" t="s">
        <v>1350</v>
      </c>
      <c r="C2403" s="145" t="str">
        <f>C2370</f>
        <v xml:space="preserve">RUTH DE ARAÚJO FERREIRA </v>
      </c>
      <c r="D2403" s="145"/>
      <c r="E2403" s="145"/>
      <c r="F2403" s="145"/>
      <c r="G2403" s="145"/>
    </row>
    <row r="2404" spans="1:7" ht="15">
      <c r="A2404" s="144"/>
      <c r="B2404" s="145" t="s">
        <v>243</v>
      </c>
      <c r="C2404" s="149" t="s">
        <v>822</v>
      </c>
      <c r="D2404" s="145"/>
      <c r="E2404" s="145"/>
      <c r="F2404" s="145"/>
      <c r="G2404" s="145"/>
    </row>
    <row r="2405" spans="1:7" ht="15">
      <c r="A2405" s="144"/>
      <c r="B2405" s="145" t="s">
        <v>245</v>
      </c>
      <c r="C2405" s="150" t="s">
        <v>1332</v>
      </c>
      <c r="D2405" s="145"/>
      <c r="E2405" s="145"/>
      <c r="F2405" s="145"/>
      <c r="G2405" s="145"/>
    </row>
    <row r="2406" spans="1:7" ht="15">
      <c r="A2406" s="144"/>
      <c r="B2406" s="145"/>
      <c r="C2406" s="145"/>
      <c r="D2406" s="145"/>
      <c r="E2406" s="145"/>
      <c r="F2406" s="145"/>
      <c r="G2406" s="145"/>
    </row>
    <row r="2407" spans="1:7" ht="15">
      <c r="A2407" s="144"/>
      <c r="B2407" s="151" t="s">
        <v>246</v>
      </c>
      <c r="C2407" s="151" t="s">
        <v>69</v>
      </c>
      <c r="D2407" s="151" t="s">
        <v>91</v>
      </c>
      <c r="E2407" s="151" t="s">
        <v>247</v>
      </c>
      <c r="F2407" s="151" t="s">
        <v>248</v>
      </c>
      <c r="G2407" s="151" t="s">
        <v>249</v>
      </c>
    </row>
    <row r="2408" spans="1:7" ht="15" customHeight="1">
      <c r="A2408" s="144"/>
      <c r="B2408" s="623" t="s">
        <v>789</v>
      </c>
      <c r="C2408" s="623"/>
      <c r="D2408" s="623"/>
      <c r="E2408" s="623"/>
      <c r="F2408" s="623"/>
      <c r="G2408" s="623"/>
    </row>
    <row r="2409" spans="1:7" ht="15">
      <c r="A2409" s="144"/>
      <c r="B2409" s="297" t="s">
        <v>585</v>
      </c>
      <c r="C2409" s="153" t="s">
        <v>790</v>
      </c>
      <c r="D2409" s="154" t="s">
        <v>251</v>
      </c>
      <c r="E2409" s="298">
        <v>0.03</v>
      </c>
      <c r="F2409" s="155">
        <v>5.6</v>
      </c>
      <c r="G2409" s="156">
        <v>0.17</v>
      </c>
    </row>
    <row r="2410" spans="1:7" ht="15">
      <c r="A2410" s="144"/>
      <c r="B2410" s="297" t="s">
        <v>582</v>
      </c>
      <c r="C2410" s="153" t="s">
        <v>791</v>
      </c>
      <c r="D2410" s="154" t="s">
        <v>251</v>
      </c>
      <c r="E2410" s="298">
        <v>0.03</v>
      </c>
      <c r="F2410" s="155">
        <v>7.2</v>
      </c>
      <c r="G2410" s="156">
        <v>0.22</v>
      </c>
    </row>
    <row r="2411" spans="1:7" ht="15" customHeight="1">
      <c r="A2411" s="144"/>
      <c r="B2411" s="619" t="s">
        <v>805</v>
      </c>
      <c r="C2411" s="619"/>
      <c r="D2411" s="619"/>
      <c r="E2411" s="619"/>
      <c r="F2411" s="619"/>
      <c r="G2411" s="156">
        <v>0.022000000000000002</v>
      </c>
    </row>
    <row r="2412" spans="1:7" ht="15" customHeight="1">
      <c r="A2412" s="144"/>
      <c r="B2412" s="619" t="s">
        <v>792</v>
      </c>
      <c r="C2412" s="619"/>
      <c r="D2412" s="619"/>
      <c r="E2412" s="619"/>
      <c r="F2412" s="619"/>
      <c r="G2412" s="162">
        <v>0.41</v>
      </c>
    </row>
    <row r="2413" spans="1:7" ht="15">
      <c r="A2413" s="144"/>
      <c r="B2413" s="620" t="s">
        <v>90</v>
      </c>
      <c r="C2413" s="620"/>
      <c r="D2413" s="620"/>
      <c r="E2413" s="620"/>
      <c r="F2413" s="620"/>
      <c r="G2413" s="620"/>
    </row>
    <row r="2414" spans="1:7" ht="15">
      <c r="A2414" s="144"/>
      <c r="B2414" s="297" t="s">
        <v>900</v>
      </c>
      <c r="C2414" s="153" t="s">
        <v>901</v>
      </c>
      <c r="D2414" s="154" t="s">
        <v>825</v>
      </c>
      <c r="E2414" s="298">
        <v>1</v>
      </c>
      <c r="F2414" s="155">
        <v>10.13</v>
      </c>
      <c r="G2414" s="156">
        <v>10.13</v>
      </c>
    </row>
    <row r="2415" spans="1:7" ht="15">
      <c r="A2415" s="144"/>
      <c r="B2415" s="297"/>
      <c r="C2415" s="153"/>
      <c r="D2415" s="154"/>
      <c r="E2415" s="298"/>
      <c r="F2415" s="155"/>
      <c r="G2415" s="156"/>
    </row>
    <row r="2416" spans="1:7" ht="15" customHeight="1">
      <c r="A2416" s="144"/>
      <c r="B2416" s="619" t="s">
        <v>793</v>
      </c>
      <c r="C2416" s="619"/>
      <c r="D2416" s="619"/>
      <c r="E2416" s="619"/>
      <c r="F2416" s="619"/>
      <c r="G2416" s="162">
        <v>10.13</v>
      </c>
    </row>
    <row r="2417" spans="1:7" ht="15" customHeight="1">
      <c r="A2417" s="144"/>
      <c r="B2417" s="620" t="s">
        <v>794</v>
      </c>
      <c r="C2417" s="620"/>
      <c r="D2417" s="620"/>
      <c r="E2417" s="620"/>
      <c r="F2417" s="620"/>
      <c r="G2417" s="620"/>
    </row>
    <row r="2418" spans="1:7" ht="24.75">
      <c r="A2418" s="144"/>
      <c r="B2418" s="300" t="s">
        <v>1175</v>
      </c>
      <c r="C2418" s="153" t="s">
        <v>239</v>
      </c>
      <c r="D2418" s="154" t="s">
        <v>240</v>
      </c>
      <c r="E2418" s="298">
        <v>0.03</v>
      </c>
      <c r="F2418" s="155">
        <v>100.06</v>
      </c>
      <c r="G2418" s="156">
        <v>3</v>
      </c>
    </row>
    <row r="2419" spans="1:7" ht="15" customHeight="1">
      <c r="A2419" s="144"/>
      <c r="B2419" s="619" t="s">
        <v>797</v>
      </c>
      <c r="C2419" s="619"/>
      <c r="D2419" s="619"/>
      <c r="E2419" s="619"/>
      <c r="F2419" s="619"/>
      <c r="G2419" s="162">
        <v>3</v>
      </c>
    </row>
    <row r="2420" spans="1:7" ht="15">
      <c r="A2420" s="144"/>
      <c r="B2420" s="620" t="s">
        <v>798</v>
      </c>
      <c r="C2420" s="620"/>
      <c r="D2420" s="620"/>
      <c r="E2420" s="620"/>
      <c r="F2420" s="620"/>
      <c r="G2420" s="620"/>
    </row>
    <row r="2421" spans="1:7" ht="15">
      <c r="A2421" s="144"/>
      <c r="B2421" s="300"/>
      <c r="C2421" s="153"/>
      <c r="D2421" s="154"/>
      <c r="E2421" s="298"/>
      <c r="F2421" s="298"/>
      <c r="G2421" s="156"/>
    </row>
    <row r="2422" spans="1:7" ht="15">
      <c r="A2422" s="144"/>
      <c r="B2422" s="300"/>
      <c r="C2422" s="301"/>
      <c r="D2422" s="154"/>
      <c r="E2422" s="298"/>
      <c r="F2422" s="302"/>
      <c r="G2422" s="156"/>
    </row>
    <row r="2423" spans="1:7" ht="15">
      <c r="A2423" s="144"/>
      <c r="B2423" s="303"/>
      <c r="C2423" s="304"/>
      <c r="D2423" s="305"/>
      <c r="E2423" s="306"/>
      <c r="F2423" s="305"/>
      <c r="G2423" s="306"/>
    </row>
    <row r="2424" spans="1:7" ht="15" customHeight="1">
      <c r="A2424" s="144"/>
      <c r="B2424" s="621" t="s">
        <v>799</v>
      </c>
      <c r="C2424" s="621"/>
      <c r="D2424" s="621"/>
      <c r="E2424" s="621"/>
      <c r="F2424" s="621"/>
      <c r="G2424" s="307">
        <v>0</v>
      </c>
    </row>
    <row r="2425" spans="1:7" ht="15">
      <c r="A2425" s="144"/>
      <c r="B2425" s="330"/>
      <c r="C2425" s="330"/>
      <c r="D2425" s="330"/>
      <c r="E2425" s="330"/>
      <c r="F2425" s="330"/>
      <c r="G2425" s="330"/>
    </row>
    <row r="2426" spans="1:7" ht="16.5">
      <c r="A2426" s="144"/>
      <c r="B2426" s="330"/>
      <c r="C2426" s="330"/>
      <c r="D2426" s="330"/>
      <c r="E2426" s="330"/>
      <c r="F2426" s="329" t="s">
        <v>256</v>
      </c>
      <c r="G2426" s="162">
        <f>G2419+G2416+G2412</f>
        <v>13.540000000000001</v>
      </c>
    </row>
    <row r="2427" spans="1:7" ht="24.75">
      <c r="A2427" s="144"/>
      <c r="B2427" s="330"/>
      <c r="C2427" s="330"/>
      <c r="D2427" s="330"/>
      <c r="E2427" s="330"/>
      <c r="F2427" s="329" t="s">
        <v>800</v>
      </c>
      <c r="G2427" s="162">
        <f>'3 - Encargos Soc Anexo C'!$C$55%*'6- Comp Preç Unit'!G2412</f>
        <v>0.47974100000000003</v>
      </c>
    </row>
    <row r="2428" spans="1:7" ht="15">
      <c r="A2428" s="144"/>
      <c r="B2428" s="622"/>
      <c r="C2428" s="622"/>
      <c r="D2428" s="163"/>
      <c r="E2428" s="163"/>
      <c r="F2428" s="329" t="s">
        <v>258</v>
      </c>
      <c r="G2428" s="418">
        <f>'4 - BDI - Anexo D'!$I$26*(G2426+G2427)</f>
        <v>4.023957515821043</v>
      </c>
    </row>
    <row r="2429" spans="1:7" ht="16.5">
      <c r="A2429" s="144"/>
      <c r="B2429" s="622"/>
      <c r="C2429" s="622"/>
      <c r="D2429" s="163"/>
      <c r="E2429" s="163"/>
      <c r="F2429" s="308" t="s">
        <v>802</v>
      </c>
      <c r="G2429" s="309">
        <f>SUM(G2426:G2428)</f>
        <v>18.043698515821045</v>
      </c>
    </row>
    <row r="2430" spans="1:7" ht="16.5">
      <c r="A2430" s="171"/>
      <c r="B2430" s="171"/>
      <c r="C2430" s="171"/>
      <c r="D2430" s="171"/>
      <c r="E2430" s="171"/>
      <c r="F2430" s="308" t="s">
        <v>803</v>
      </c>
      <c r="G2430" s="309">
        <f>SUM(G2426:G2427)</f>
        <v>14.019741000000002</v>
      </c>
    </row>
    <row r="2431" spans="1:7" ht="15">
      <c r="A2431" s="171"/>
      <c r="B2431" s="171"/>
      <c r="C2431" s="171"/>
      <c r="D2431" s="171"/>
      <c r="E2431" s="317"/>
      <c r="F2431" s="310"/>
      <c r="G2431" s="311"/>
    </row>
    <row r="2432" spans="1:9" ht="15">
      <c r="A2432" s="172" t="str">
        <f>'Orçamento Básico - Anexo A'!A111</f>
        <v>B.31.c</v>
      </c>
      <c r="B2432" s="167"/>
      <c r="C2432" s="168" t="s">
        <v>356</v>
      </c>
      <c r="D2432" s="167" t="s">
        <v>274</v>
      </c>
      <c r="E2432" s="167"/>
      <c r="F2432" s="167"/>
      <c r="G2432" s="173">
        <f>G2463</f>
        <v>42.92974099999999</v>
      </c>
      <c r="I2432" s="422"/>
    </row>
    <row r="2433" spans="1:7" ht="15">
      <c r="A2433" s="144"/>
      <c r="B2433" s="145" t="s">
        <v>241</v>
      </c>
      <c r="C2433" s="169" t="s">
        <v>356</v>
      </c>
      <c r="D2433" s="145"/>
      <c r="E2433" s="145"/>
      <c r="F2433" s="145"/>
      <c r="G2433" s="145"/>
    </row>
    <row r="2434" spans="1:7" ht="15">
      <c r="A2434" s="144"/>
      <c r="B2434" s="145" t="s">
        <v>242</v>
      </c>
      <c r="C2434" s="147" t="s">
        <v>274</v>
      </c>
      <c r="D2434" s="145"/>
      <c r="E2434" s="145"/>
      <c r="F2434" s="145"/>
      <c r="G2434" s="145"/>
    </row>
    <row r="2435" spans="1:7" ht="15">
      <c r="A2435" s="144"/>
      <c r="B2435" s="145" t="s">
        <v>93</v>
      </c>
      <c r="C2435" s="170" t="str">
        <f>A2432</f>
        <v>B.31.c</v>
      </c>
      <c r="D2435" s="145"/>
      <c r="E2435" s="145"/>
      <c r="F2435" s="145"/>
      <c r="G2435" s="145"/>
    </row>
    <row r="2436" spans="1:7" ht="15">
      <c r="A2436" s="144"/>
      <c r="B2436" s="145" t="s">
        <v>1350</v>
      </c>
      <c r="C2436" s="145" t="str">
        <f>C2403</f>
        <v xml:space="preserve">RUTH DE ARAÚJO FERREIRA </v>
      </c>
      <c r="D2436" s="145"/>
      <c r="E2436" s="145"/>
      <c r="F2436" s="145"/>
      <c r="G2436" s="145"/>
    </row>
    <row r="2437" spans="1:7" ht="15">
      <c r="A2437" s="144"/>
      <c r="B2437" s="145" t="s">
        <v>243</v>
      </c>
      <c r="C2437" s="149" t="s">
        <v>822</v>
      </c>
      <c r="D2437" s="145"/>
      <c r="E2437" s="145"/>
      <c r="F2437" s="145"/>
      <c r="G2437" s="145"/>
    </row>
    <row r="2438" spans="1:7" ht="15">
      <c r="A2438" s="144"/>
      <c r="B2438" s="145" t="s">
        <v>245</v>
      </c>
      <c r="C2438" s="150" t="s">
        <v>1332</v>
      </c>
      <c r="D2438" s="145"/>
      <c r="E2438" s="145"/>
      <c r="F2438" s="145"/>
      <c r="G2438" s="145"/>
    </row>
    <row r="2439" spans="1:7" ht="15">
      <c r="A2439" s="144"/>
      <c r="B2439" s="145"/>
      <c r="C2439" s="145"/>
      <c r="D2439" s="145"/>
      <c r="E2439" s="145"/>
      <c r="F2439" s="145"/>
      <c r="G2439" s="145"/>
    </row>
    <row r="2440" spans="1:7" ht="15">
      <c r="A2440" s="144"/>
      <c r="B2440" s="151" t="s">
        <v>246</v>
      </c>
      <c r="C2440" s="151" t="s">
        <v>69</v>
      </c>
      <c r="D2440" s="151" t="s">
        <v>91</v>
      </c>
      <c r="E2440" s="151" t="s">
        <v>247</v>
      </c>
      <c r="F2440" s="151" t="s">
        <v>248</v>
      </c>
      <c r="G2440" s="151" t="s">
        <v>249</v>
      </c>
    </row>
    <row r="2441" spans="1:7" ht="15" customHeight="1">
      <c r="A2441" s="144"/>
      <c r="B2441" s="623" t="s">
        <v>789</v>
      </c>
      <c r="C2441" s="623"/>
      <c r="D2441" s="623"/>
      <c r="E2441" s="623"/>
      <c r="F2441" s="623"/>
      <c r="G2441" s="623"/>
    </row>
    <row r="2442" spans="1:7" ht="15">
      <c r="A2442" s="144"/>
      <c r="B2442" s="297" t="s">
        <v>585</v>
      </c>
      <c r="C2442" s="153" t="s">
        <v>790</v>
      </c>
      <c r="D2442" s="154" t="s">
        <v>251</v>
      </c>
      <c r="E2442" s="298">
        <v>0.03</v>
      </c>
      <c r="F2442" s="155">
        <v>5.6</v>
      </c>
      <c r="G2442" s="156">
        <v>0.17</v>
      </c>
    </row>
    <row r="2443" spans="1:7" ht="15">
      <c r="A2443" s="144"/>
      <c r="B2443" s="297" t="s">
        <v>582</v>
      </c>
      <c r="C2443" s="153" t="s">
        <v>791</v>
      </c>
      <c r="D2443" s="154" t="s">
        <v>251</v>
      </c>
      <c r="E2443" s="298">
        <v>0.03</v>
      </c>
      <c r="F2443" s="155">
        <v>7.2</v>
      </c>
      <c r="G2443" s="156">
        <v>0.22</v>
      </c>
    </row>
    <row r="2444" spans="1:7" ht="15" customHeight="1">
      <c r="A2444" s="144"/>
      <c r="B2444" s="619" t="s">
        <v>805</v>
      </c>
      <c r="C2444" s="619"/>
      <c r="D2444" s="619"/>
      <c r="E2444" s="619"/>
      <c r="F2444" s="619"/>
      <c r="G2444" s="156">
        <v>0.022000000000000002</v>
      </c>
    </row>
    <row r="2445" spans="1:7" ht="15" customHeight="1">
      <c r="A2445" s="144"/>
      <c r="B2445" s="619" t="s">
        <v>792</v>
      </c>
      <c r="C2445" s="619"/>
      <c r="D2445" s="619"/>
      <c r="E2445" s="619"/>
      <c r="F2445" s="619"/>
      <c r="G2445" s="162">
        <v>0.41</v>
      </c>
    </row>
    <row r="2446" spans="1:7" ht="15">
      <c r="A2446" s="144"/>
      <c r="B2446" s="620" t="s">
        <v>90</v>
      </c>
      <c r="C2446" s="620"/>
      <c r="D2446" s="620"/>
      <c r="E2446" s="620"/>
      <c r="F2446" s="620"/>
      <c r="G2446" s="620"/>
    </row>
    <row r="2447" spans="1:7" ht="15">
      <c r="A2447" s="144"/>
      <c r="B2447" s="297" t="s">
        <v>902</v>
      </c>
      <c r="C2447" s="153" t="s">
        <v>903</v>
      </c>
      <c r="D2447" s="154" t="s">
        <v>825</v>
      </c>
      <c r="E2447" s="298">
        <v>1</v>
      </c>
      <c r="F2447" s="155">
        <v>39.04</v>
      </c>
      <c r="G2447" s="156">
        <v>39.04</v>
      </c>
    </row>
    <row r="2448" spans="1:7" ht="15">
      <c r="A2448" s="144"/>
      <c r="B2448" s="297"/>
      <c r="C2448" s="153"/>
      <c r="D2448" s="154"/>
      <c r="E2448" s="298"/>
      <c r="F2448" s="155"/>
      <c r="G2448" s="156"/>
    </row>
    <row r="2449" spans="1:7" ht="15" customHeight="1">
      <c r="A2449" s="144"/>
      <c r="B2449" s="619" t="s">
        <v>793</v>
      </c>
      <c r="C2449" s="619"/>
      <c r="D2449" s="619"/>
      <c r="E2449" s="619"/>
      <c r="F2449" s="619"/>
      <c r="G2449" s="162">
        <v>39.04</v>
      </c>
    </row>
    <row r="2450" spans="1:7" ht="15" customHeight="1">
      <c r="A2450" s="144"/>
      <c r="B2450" s="620" t="s">
        <v>794</v>
      </c>
      <c r="C2450" s="620"/>
      <c r="D2450" s="620"/>
      <c r="E2450" s="620"/>
      <c r="F2450" s="620"/>
      <c r="G2450" s="620"/>
    </row>
    <row r="2451" spans="1:7" ht="24.75">
      <c r="A2451" s="144"/>
      <c r="B2451" s="300" t="s">
        <v>1175</v>
      </c>
      <c r="C2451" s="153" t="s">
        <v>239</v>
      </c>
      <c r="D2451" s="154" t="s">
        <v>240</v>
      </c>
      <c r="E2451" s="298">
        <v>0.03</v>
      </c>
      <c r="F2451" s="155">
        <v>100.06</v>
      </c>
      <c r="G2451" s="156">
        <v>3</v>
      </c>
    </row>
    <row r="2452" spans="1:7" ht="15" customHeight="1">
      <c r="A2452" s="144"/>
      <c r="B2452" s="619" t="s">
        <v>797</v>
      </c>
      <c r="C2452" s="619"/>
      <c r="D2452" s="619"/>
      <c r="E2452" s="619"/>
      <c r="F2452" s="619"/>
      <c r="G2452" s="162">
        <v>3</v>
      </c>
    </row>
    <row r="2453" spans="1:7" ht="15">
      <c r="A2453" s="144"/>
      <c r="B2453" s="620" t="s">
        <v>798</v>
      </c>
      <c r="C2453" s="620"/>
      <c r="D2453" s="620"/>
      <c r="E2453" s="620"/>
      <c r="F2453" s="620"/>
      <c r="G2453" s="620"/>
    </row>
    <row r="2454" spans="1:7" ht="15">
      <c r="A2454" s="144"/>
      <c r="B2454" s="300"/>
      <c r="C2454" s="153"/>
      <c r="D2454" s="154"/>
      <c r="E2454" s="298"/>
      <c r="F2454" s="298"/>
      <c r="G2454" s="156"/>
    </row>
    <row r="2455" spans="1:7" ht="15">
      <c r="A2455" s="144"/>
      <c r="B2455" s="300"/>
      <c r="C2455" s="301"/>
      <c r="D2455" s="154"/>
      <c r="E2455" s="298"/>
      <c r="F2455" s="302"/>
      <c r="G2455" s="156"/>
    </row>
    <row r="2456" spans="1:7" ht="15">
      <c r="A2456" s="144"/>
      <c r="B2456" s="303"/>
      <c r="C2456" s="304"/>
      <c r="D2456" s="305"/>
      <c r="E2456" s="306"/>
      <c r="F2456" s="305"/>
      <c r="G2456" s="306"/>
    </row>
    <row r="2457" spans="1:7" ht="15" customHeight="1">
      <c r="A2457" s="144"/>
      <c r="B2457" s="621" t="s">
        <v>799</v>
      </c>
      <c r="C2457" s="621"/>
      <c r="D2457" s="621"/>
      <c r="E2457" s="621"/>
      <c r="F2457" s="621"/>
      <c r="G2457" s="307">
        <v>0</v>
      </c>
    </row>
    <row r="2458" spans="1:7" ht="15">
      <c r="A2458" s="144"/>
      <c r="B2458" s="330"/>
      <c r="C2458" s="330"/>
      <c r="D2458" s="330"/>
      <c r="E2458" s="330"/>
      <c r="F2458" s="330"/>
      <c r="G2458" s="330"/>
    </row>
    <row r="2459" spans="1:7" ht="16.5">
      <c r="A2459" s="144"/>
      <c r="B2459" s="330"/>
      <c r="C2459" s="330"/>
      <c r="D2459" s="330"/>
      <c r="E2459" s="330"/>
      <c r="F2459" s="329" t="s">
        <v>256</v>
      </c>
      <c r="G2459" s="162">
        <f>G2452+G2449+G2445</f>
        <v>42.449999999999996</v>
      </c>
    </row>
    <row r="2460" spans="1:7" ht="24.75">
      <c r="A2460" s="144"/>
      <c r="B2460" s="330"/>
      <c r="C2460" s="330"/>
      <c r="D2460" s="330"/>
      <c r="E2460" s="330"/>
      <c r="F2460" s="329" t="s">
        <v>800</v>
      </c>
      <c r="G2460" s="162">
        <f>'3 - Encargos Soc Anexo C'!$C$55%*'6- Comp Preç Unit'!G2445</f>
        <v>0.47974100000000003</v>
      </c>
    </row>
    <row r="2461" spans="1:7" ht="15">
      <c r="A2461" s="144"/>
      <c r="B2461" s="622"/>
      <c r="C2461" s="622"/>
      <c r="D2461" s="163"/>
      <c r="E2461" s="163"/>
      <c r="F2461" s="329" t="s">
        <v>258</v>
      </c>
      <c r="G2461" s="418">
        <f>'4 - BDI - Anexo D'!$I$26*(G2459+G2460)</f>
        <v>12.321729335028424</v>
      </c>
    </row>
    <row r="2462" spans="1:7" ht="16.5">
      <c r="A2462" s="144"/>
      <c r="B2462" s="622"/>
      <c r="C2462" s="622"/>
      <c r="D2462" s="163"/>
      <c r="E2462" s="163"/>
      <c r="F2462" s="308" t="s">
        <v>802</v>
      </c>
      <c r="G2462" s="309">
        <f>SUM(G2459:G2461)</f>
        <v>55.251470335028415</v>
      </c>
    </row>
    <row r="2463" spans="1:7" ht="16.5">
      <c r="A2463" s="171"/>
      <c r="B2463" s="171"/>
      <c r="C2463" s="171"/>
      <c r="D2463" s="171"/>
      <c r="E2463" s="171"/>
      <c r="F2463" s="308" t="s">
        <v>803</v>
      </c>
      <c r="G2463" s="309">
        <f>SUM(G2459:G2460)</f>
        <v>42.92974099999999</v>
      </c>
    </row>
    <row r="2464" spans="1:7" ht="15">
      <c r="A2464" s="171"/>
      <c r="B2464" s="171"/>
      <c r="C2464" s="171"/>
      <c r="D2464" s="171"/>
      <c r="E2464" s="317"/>
      <c r="F2464" s="310"/>
      <c r="G2464" s="311"/>
    </row>
    <row r="2465" spans="1:9" ht="16.5">
      <c r="A2465" s="172" t="str">
        <f>'Orçamento Básico - Anexo A'!A113</f>
        <v>B.32.a</v>
      </c>
      <c r="B2465" s="167"/>
      <c r="C2465" s="318" t="str">
        <f>'Orçamento Básico - Anexo A'!B113</f>
        <v>Alça preformada de distribuição em aço galvanizado para cabo pré-reunido até 25mm2</v>
      </c>
      <c r="D2465" s="167" t="s">
        <v>83</v>
      </c>
      <c r="E2465" s="167"/>
      <c r="F2465" s="167"/>
      <c r="G2465" s="173">
        <f>G2496</f>
        <v>14.979635</v>
      </c>
      <c r="I2465" s="422"/>
    </row>
    <row r="2466" spans="1:7" ht="17.25">
      <c r="A2466" s="144"/>
      <c r="B2466" s="145" t="s">
        <v>241</v>
      </c>
      <c r="C2466" s="319" t="s">
        <v>904</v>
      </c>
      <c r="D2466" s="145"/>
      <c r="E2466" s="145"/>
      <c r="F2466" s="145"/>
      <c r="G2466" s="145"/>
    </row>
    <row r="2467" spans="1:7" ht="15">
      <c r="A2467" s="144"/>
      <c r="B2467" s="145" t="s">
        <v>242</v>
      </c>
      <c r="C2467" s="147" t="s">
        <v>83</v>
      </c>
      <c r="D2467" s="145"/>
      <c r="E2467" s="145"/>
      <c r="F2467" s="145"/>
      <c r="G2467" s="145"/>
    </row>
    <row r="2468" spans="1:7" ht="15">
      <c r="A2468" s="144"/>
      <c r="B2468" s="145" t="s">
        <v>93</v>
      </c>
      <c r="C2468" s="170" t="str">
        <f>A2465</f>
        <v>B.32.a</v>
      </c>
      <c r="D2468" s="145"/>
      <c r="E2468" s="145"/>
      <c r="F2468" s="145"/>
      <c r="G2468" s="145"/>
    </row>
    <row r="2469" spans="1:7" ht="15">
      <c r="A2469" s="144"/>
      <c r="B2469" s="145" t="s">
        <v>1350</v>
      </c>
      <c r="C2469" s="145" t="str">
        <f>C2436</f>
        <v xml:space="preserve">RUTH DE ARAÚJO FERREIRA </v>
      </c>
      <c r="D2469" s="145"/>
      <c r="E2469" s="145"/>
      <c r="F2469" s="145"/>
      <c r="G2469" s="145"/>
    </row>
    <row r="2470" spans="1:7" ht="15">
      <c r="A2470" s="144"/>
      <c r="B2470" s="145" t="s">
        <v>243</v>
      </c>
      <c r="C2470" s="149" t="s">
        <v>816</v>
      </c>
      <c r="D2470" s="145"/>
      <c r="E2470" s="145"/>
      <c r="F2470" s="145"/>
      <c r="G2470" s="145"/>
    </row>
    <row r="2471" spans="1:7" ht="15">
      <c r="A2471" s="144"/>
      <c r="B2471" s="145" t="s">
        <v>245</v>
      </c>
      <c r="C2471" s="150" t="s">
        <v>1334</v>
      </c>
      <c r="D2471" s="145"/>
      <c r="E2471" s="145"/>
      <c r="F2471" s="145"/>
      <c r="G2471" s="145"/>
    </row>
    <row r="2472" spans="1:7" ht="15">
      <c r="A2472" s="144"/>
      <c r="B2472" s="145"/>
      <c r="C2472" s="145"/>
      <c r="D2472" s="145"/>
      <c r="E2472" s="145"/>
      <c r="F2472" s="145"/>
      <c r="G2472" s="145"/>
    </row>
    <row r="2473" spans="1:7" ht="15">
      <c r="A2473" s="144"/>
      <c r="B2473" s="151" t="s">
        <v>246</v>
      </c>
      <c r="C2473" s="151" t="s">
        <v>69</v>
      </c>
      <c r="D2473" s="151" t="s">
        <v>91</v>
      </c>
      <c r="E2473" s="151" t="s">
        <v>247</v>
      </c>
      <c r="F2473" s="151" t="s">
        <v>248</v>
      </c>
      <c r="G2473" s="151" t="s">
        <v>249</v>
      </c>
    </row>
    <row r="2474" spans="1:7" ht="15" customHeight="1">
      <c r="A2474" s="144"/>
      <c r="B2474" s="623" t="s">
        <v>789</v>
      </c>
      <c r="C2474" s="623"/>
      <c r="D2474" s="623"/>
      <c r="E2474" s="623"/>
      <c r="F2474" s="623"/>
      <c r="G2474" s="623"/>
    </row>
    <row r="2475" spans="1:7" ht="15">
      <c r="A2475" s="144"/>
      <c r="B2475" s="297" t="s">
        <v>585</v>
      </c>
      <c r="C2475" s="153" t="s">
        <v>790</v>
      </c>
      <c r="D2475" s="154" t="s">
        <v>251</v>
      </c>
      <c r="E2475" s="298">
        <v>0.1</v>
      </c>
      <c r="F2475" s="155">
        <v>5.6</v>
      </c>
      <c r="G2475" s="156">
        <v>0.56</v>
      </c>
    </row>
    <row r="2476" spans="1:7" ht="15">
      <c r="A2476" s="144"/>
      <c r="B2476" s="297" t="s">
        <v>582</v>
      </c>
      <c r="C2476" s="153" t="s">
        <v>791</v>
      </c>
      <c r="D2476" s="154" t="s">
        <v>251</v>
      </c>
      <c r="E2476" s="298">
        <v>0.1</v>
      </c>
      <c r="F2476" s="155">
        <v>7.2</v>
      </c>
      <c r="G2476" s="156">
        <v>0.72</v>
      </c>
    </row>
    <row r="2477" spans="1:7" ht="15" customHeight="1">
      <c r="A2477" s="144"/>
      <c r="B2477" s="619" t="s">
        <v>805</v>
      </c>
      <c r="C2477" s="619"/>
      <c r="D2477" s="619"/>
      <c r="E2477" s="619"/>
      <c r="F2477" s="619"/>
      <c r="G2477" s="156">
        <v>0.072</v>
      </c>
    </row>
    <row r="2478" spans="1:7" ht="15" customHeight="1">
      <c r="A2478" s="144"/>
      <c r="B2478" s="619" t="s">
        <v>792</v>
      </c>
      <c r="C2478" s="619"/>
      <c r="D2478" s="619"/>
      <c r="E2478" s="619"/>
      <c r="F2478" s="619"/>
      <c r="G2478" s="162">
        <v>1.35</v>
      </c>
    </row>
    <row r="2479" spans="1:7" ht="15">
      <c r="A2479" s="144"/>
      <c r="B2479" s="620" t="s">
        <v>90</v>
      </c>
      <c r="C2479" s="620"/>
      <c r="D2479" s="620"/>
      <c r="E2479" s="620"/>
      <c r="F2479" s="620"/>
      <c r="G2479" s="620"/>
    </row>
    <row r="2480" spans="1:7" ht="16.5">
      <c r="A2480" s="144"/>
      <c r="B2480" s="297">
        <v>418</v>
      </c>
      <c r="C2480" s="153" t="s">
        <v>905</v>
      </c>
      <c r="D2480" s="154" t="s">
        <v>808</v>
      </c>
      <c r="E2480" s="298">
        <v>1</v>
      </c>
      <c r="F2480" s="155">
        <v>2.04</v>
      </c>
      <c r="G2480" s="156">
        <v>2.04</v>
      </c>
    </row>
    <row r="2481" spans="1:7" ht="15">
      <c r="A2481" s="144"/>
      <c r="B2481" s="297"/>
      <c r="C2481" s="153"/>
      <c r="D2481" s="154"/>
      <c r="E2481" s="298"/>
      <c r="F2481" s="155"/>
      <c r="G2481" s="156"/>
    </row>
    <row r="2482" spans="1:7" ht="15">
      <c r="A2482" s="144"/>
      <c r="B2482" s="619" t="s">
        <v>793</v>
      </c>
      <c r="C2482" s="619"/>
      <c r="D2482" s="619"/>
      <c r="E2482" s="619"/>
      <c r="F2482" s="619"/>
      <c r="G2482" s="162">
        <v>2.04</v>
      </c>
    </row>
    <row r="2483" spans="1:7" ht="15">
      <c r="A2483" s="144"/>
      <c r="B2483" s="620" t="s">
        <v>794</v>
      </c>
      <c r="C2483" s="620"/>
      <c r="D2483" s="620"/>
      <c r="E2483" s="620"/>
      <c r="F2483" s="620"/>
      <c r="G2483" s="620"/>
    </row>
    <row r="2484" spans="1:7" ht="15" customHeight="1">
      <c r="A2484" s="144"/>
      <c r="B2484" s="300" t="s">
        <v>1175</v>
      </c>
      <c r="C2484" s="153" t="s">
        <v>239</v>
      </c>
      <c r="D2484" s="154" t="s">
        <v>240</v>
      </c>
      <c r="E2484" s="298">
        <v>0.1</v>
      </c>
      <c r="F2484" s="155">
        <v>100.06</v>
      </c>
      <c r="G2484" s="156">
        <v>10.01</v>
      </c>
    </row>
    <row r="2485" spans="1:7" ht="15" customHeight="1">
      <c r="A2485" s="144"/>
      <c r="B2485" s="619" t="s">
        <v>797</v>
      </c>
      <c r="C2485" s="619"/>
      <c r="D2485" s="619"/>
      <c r="E2485" s="619"/>
      <c r="F2485" s="619"/>
      <c r="G2485" s="162">
        <v>10.01</v>
      </c>
    </row>
    <row r="2486" spans="1:7" ht="15">
      <c r="A2486" s="144"/>
      <c r="B2486" s="620" t="s">
        <v>798</v>
      </c>
      <c r="C2486" s="620"/>
      <c r="D2486" s="620"/>
      <c r="E2486" s="620"/>
      <c r="F2486" s="620"/>
      <c r="G2486" s="620"/>
    </row>
    <row r="2487" spans="1:7" ht="15" customHeight="1">
      <c r="A2487" s="144"/>
      <c r="B2487" s="300"/>
      <c r="C2487" s="153"/>
      <c r="D2487" s="154"/>
      <c r="E2487" s="298"/>
      <c r="F2487" s="298"/>
      <c r="G2487" s="156"/>
    </row>
    <row r="2488" spans="1:7" ht="15">
      <c r="A2488" s="144"/>
      <c r="B2488" s="300"/>
      <c r="C2488" s="301"/>
      <c r="D2488" s="154"/>
      <c r="E2488" s="298"/>
      <c r="F2488" s="302"/>
      <c r="G2488" s="156"/>
    </row>
    <row r="2489" spans="1:7" ht="15">
      <c r="A2489" s="144"/>
      <c r="B2489" s="303"/>
      <c r="C2489" s="304"/>
      <c r="D2489" s="305"/>
      <c r="E2489" s="306"/>
      <c r="F2489" s="305"/>
      <c r="G2489" s="306"/>
    </row>
    <row r="2490" spans="1:7" ht="15">
      <c r="A2490" s="144"/>
      <c r="B2490" s="621" t="s">
        <v>799</v>
      </c>
      <c r="C2490" s="621"/>
      <c r="D2490" s="621"/>
      <c r="E2490" s="621"/>
      <c r="F2490" s="621"/>
      <c r="G2490" s="307">
        <v>0</v>
      </c>
    </row>
    <row r="2491" spans="1:7" ht="15">
      <c r="A2491" s="144"/>
      <c r="B2491" s="330"/>
      <c r="C2491" s="330"/>
      <c r="D2491" s="330"/>
      <c r="E2491" s="330"/>
      <c r="F2491" s="330"/>
      <c r="G2491" s="330"/>
    </row>
    <row r="2492" spans="1:7" ht="15" customHeight="1">
      <c r="A2492" s="144"/>
      <c r="B2492" s="330"/>
      <c r="C2492" s="330"/>
      <c r="D2492" s="330"/>
      <c r="E2492" s="330"/>
      <c r="F2492" s="329" t="s">
        <v>256</v>
      </c>
      <c r="G2492" s="162">
        <f>G2485+G2482+G2478</f>
        <v>13.4</v>
      </c>
    </row>
    <row r="2493" spans="1:7" ht="24.75">
      <c r="A2493" s="144"/>
      <c r="B2493" s="330"/>
      <c r="C2493" s="330"/>
      <c r="D2493" s="330"/>
      <c r="E2493" s="330"/>
      <c r="F2493" s="329" t="s">
        <v>800</v>
      </c>
      <c r="G2493" s="162">
        <f>'3 - Encargos Soc Anexo C'!$C$55%*'6- Comp Preç Unit'!G2478</f>
        <v>1.5796350000000003</v>
      </c>
    </row>
    <row r="2494" spans="1:7" ht="15">
      <c r="A2494" s="144"/>
      <c r="B2494" s="622"/>
      <c r="C2494" s="622"/>
      <c r="D2494" s="163"/>
      <c r="E2494" s="163"/>
      <c r="F2494" s="329" t="s">
        <v>258</v>
      </c>
      <c r="G2494" s="418">
        <f>'4 - BDI - Anexo D'!$I$26*(G2492+G2493)</f>
        <v>4.299467075925722</v>
      </c>
    </row>
    <row r="2495" spans="1:7" ht="16.5">
      <c r="A2495" s="144"/>
      <c r="B2495" s="622"/>
      <c r="C2495" s="622"/>
      <c r="D2495" s="163"/>
      <c r="E2495" s="163"/>
      <c r="F2495" s="308" t="s">
        <v>802</v>
      </c>
      <c r="G2495" s="309">
        <f>SUM(G2492:G2494)</f>
        <v>19.27910207592572</v>
      </c>
    </row>
    <row r="2496" spans="1:7" ht="16.5">
      <c r="A2496" s="144"/>
      <c r="B2496" s="171"/>
      <c r="C2496" s="171"/>
      <c r="D2496" s="171"/>
      <c r="E2496" s="171"/>
      <c r="F2496" s="308" t="s">
        <v>803</v>
      </c>
      <c r="G2496" s="309">
        <f>SUM(G2492:G2493)</f>
        <v>14.979635</v>
      </c>
    </row>
    <row r="2497" spans="1:7" ht="15">
      <c r="A2497" s="144"/>
      <c r="B2497" s="171"/>
      <c r="C2497" s="171"/>
      <c r="D2497" s="171"/>
      <c r="E2497" s="317"/>
      <c r="F2497" s="310"/>
      <c r="G2497" s="311"/>
    </row>
    <row r="2498" spans="1:9" ht="22.5" customHeight="1">
      <c r="A2498" s="172" t="str">
        <f>'Orçamento Básico - Anexo A'!A114</f>
        <v>B.32.b</v>
      </c>
      <c r="B2498" s="167"/>
      <c r="C2498" s="318" t="str">
        <f>'Orçamento Básico - Anexo A'!B114</f>
        <v>Laço preformado de distribuição em aço galvanizado para cabo pré-reunido até 25mm2</v>
      </c>
      <c r="D2498" s="167" t="s">
        <v>83</v>
      </c>
      <c r="E2498" s="167"/>
      <c r="F2498" s="167"/>
      <c r="G2498" s="173">
        <f>G2529</f>
        <v>15.669635</v>
      </c>
      <c r="I2498" s="422"/>
    </row>
    <row r="2499" spans="1:7" ht="17.25">
      <c r="A2499" s="171"/>
      <c r="B2499" s="145" t="s">
        <v>241</v>
      </c>
      <c r="C2499" s="169" t="s">
        <v>906</v>
      </c>
      <c r="D2499" s="145"/>
      <c r="E2499" s="145"/>
      <c r="F2499" s="145"/>
      <c r="G2499" s="145"/>
    </row>
    <row r="2500" spans="1:7" ht="15">
      <c r="A2500" s="172" t="str">
        <f>'Orçamento Básico - Anexo A'!A114</f>
        <v>B.32.b</v>
      </c>
      <c r="B2500" s="145" t="s">
        <v>242</v>
      </c>
      <c r="C2500" s="147" t="s">
        <v>83</v>
      </c>
      <c r="D2500" s="145"/>
      <c r="E2500" s="145"/>
      <c r="F2500" s="145"/>
      <c r="G2500" s="145"/>
    </row>
    <row r="2501" spans="1:7" ht="15">
      <c r="A2501" s="144"/>
      <c r="B2501" s="145" t="s">
        <v>93</v>
      </c>
      <c r="C2501" s="170" t="s">
        <v>362</v>
      </c>
      <c r="D2501" s="145"/>
      <c r="E2501" s="145"/>
      <c r="F2501" s="145"/>
      <c r="G2501" s="145"/>
    </row>
    <row r="2502" spans="1:7" ht="15">
      <c r="A2502" s="144"/>
      <c r="B2502" s="145" t="s">
        <v>1350</v>
      </c>
      <c r="C2502" s="145" t="str">
        <f>C2469</f>
        <v xml:space="preserve">RUTH DE ARAÚJO FERREIRA </v>
      </c>
      <c r="D2502" s="145"/>
      <c r="E2502" s="145"/>
      <c r="F2502" s="145"/>
      <c r="G2502" s="145"/>
    </row>
    <row r="2503" spans="1:7" ht="15">
      <c r="A2503" s="144"/>
      <c r="B2503" s="145" t="s">
        <v>243</v>
      </c>
      <c r="C2503" s="149" t="s">
        <v>822</v>
      </c>
      <c r="D2503" s="145"/>
      <c r="E2503" s="145"/>
      <c r="F2503" s="145"/>
      <c r="G2503" s="145"/>
    </row>
    <row r="2504" spans="1:7" ht="15">
      <c r="A2504" s="144"/>
      <c r="B2504" s="145" t="s">
        <v>245</v>
      </c>
      <c r="C2504" s="150" t="s">
        <v>1335</v>
      </c>
      <c r="D2504" s="145"/>
      <c r="E2504" s="145"/>
      <c r="F2504" s="145"/>
      <c r="G2504" s="145"/>
    </row>
    <row r="2505" spans="1:7" ht="15">
      <c r="A2505" s="144"/>
      <c r="B2505" s="145"/>
      <c r="C2505" s="145"/>
      <c r="D2505" s="145"/>
      <c r="E2505" s="145"/>
      <c r="F2505" s="145"/>
      <c r="G2505" s="145"/>
    </row>
    <row r="2506" spans="1:7" ht="15">
      <c r="A2506" s="144"/>
      <c r="B2506" s="151" t="s">
        <v>246</v>
      </c>
      <c r="C2506" s="151" t="s">
        <v>69</v>
      </c>
      <c r="D2506" s="151" t="s">
        <v>91</v>
      </c>
      <c r="E2506" s="151" t="s">
        <v>247</v>
      </c>
      <c r="F2506" s="151" t="s">
        <v>248</v>
      </c>
      <c r="G2506" s="151" t="s">
        <v>249</v>
      </c>
    </row>
    <row r="2507" spans="1:7" ht="15">
      <c r="A2507" s="144"/>
      <c r="B2507" s="623" t="s">
        <v>789</v>
      </c>
      <c r="C2507" s="623"/>
      <c r="D2507" s="623"/>
      <c r="E2507" s="623"/>
      <c r="F2507" s="623"/>
      <c r="G2507" s="623"/>
    </row>
    <row r="2508" spans="1:7" ht="15">
      <c r="A2508" s="144"/>
      <c r="B2508" s="297" t="s">
        <v>585</v>
      </c>
      <c r="C2508" s="153" t="s">
        <v>790</v>
      </c>
      <c r="D2508" s="154" t="s">
        <v>251</v>
      </c>
      <c r="E2508" s="298">
        <v>0.1</v>
      </c>
      <c r="F2508" s="155">
        <v>5.6</v>
      </c>
      <c r="G2508" s="156">
        <v>0.56</v>
      </c>
    </row>
    <row r="2509" spans="1:7" ht="15">
      <c r="A2509" s="144"/>
      <c r="B2509" s="297" t="s">
        <v>582</v>
      </c>
      <c r="C2509" s="153" t="s">
        <v>791</v>
      </c>
      <c r="D2509" s="154" t="s">
        <v>251</v>
      </c>
      <c r="E2509" s="298">
        <v>0.1</v>
      </c>
      <c r="F2509" s="155">
        <v>7.2</v>
      </c>
      <c r="G2509" s="156">
        <v>0.72</v>
      </c>
    </row>
    <row r="2510" spans="1:7" ht="15">
      <c r="A2510" s="144"/>
      <c r="B2510" s="619" t="s">
        <v>805</v>
      </c>
      <c r="C2510" s="619"/>
      <c r="D2510" s="619"/>
      <c r="E2510" s="619"/>
      <c r="F2510" s="619"/>
      <c r="G2510" s="156">
        <v>0.072</v>
      </c>
    </row>
    <row r="2511" spans="1:7" ht="15">
      <c r="A2511" s="144"/>
      <c r="B2511" s="619" t="s">
        <v>792</v>
      </c>
      <c r="C2511" s="619"/>
      <c r="D2511" s="619"/>
      <c r="E2511" s="619"/>
      <c r="F2511" s="619"/>
      <c r="G2511" s="162">
        <v>1.35</v>
      </c>
    </row>
    <row r="2512" spans="1:7" ht="15" customHeight="1">
      <c r="A2512" s="144"/>
      <c r="B2512" s="620" t="s">
        <v>90</v>
      </c>
      <c r="C2512" s="620"/>
      <c r="D2512" s="620"/>
      <c r="E2512" s="620"/>
      <c r="F2512" s="620"/>
      <c r="G2512" s="620"/>
    </row>
    <row r="2513" spans="1:7" ht="15" customHeight="1">
      <c r="A2513" s="144"/>
      <c r="B2513" s="297" t="s">
        <v>1188</v>
      </c>
      <c r="C2513" s="153" t="s">
        <v>907</v>
      </c>
      <c r="D2513" s="154" t="s">
        <v>908</v>
      </c>
      <c r="E2513" s="298">
        <v>1</v>
      </c>
      <c r="F2513" s="155">
        <v>2.73</v>
      </c>
      <c r="G2513" s="156">
        <v>2.73</v>
      </c>
    </row>
    <row r="2514" spans="1:7" ht="15">
      <c r="A2514" s="144"/>
      <c r="B2514" s="297"/>
      <c r="C2514" s="153"/>
      <c r="D2514" s="154"/>
      <c r="E2514" s="298"/>
      <c r="F2514" s="155"/>
      <c r="G2514" s="156"/>
    </row>
    <row r="2515" spans="1:7" ht="15">
      <c r="A2515" s="144"/>
      <c r="B2515" s="619" t="s">
        <v>793</v>
      </c>
      <c r="C2515" s="619"/>
      <c r="D2515" s="619"/>
      <c r="E2515" s="619"/>
      <c r="F2515" s="619"/>
      <c r="G2515" s="162">
        <v>2.73</v>
      </c>
    </row>
    <row r="2516" spans="1:7" ht="15">
      <c r="A2516" s="144"/>
      <c r="B2516" s="620" t="s">
        <v>794</v>
      </c>
      <c r="C2516" s="620"/>
      <c r="D2516" s="620"/>
      <c r="E2516" s="620"/>
      <c r="F2516" s="620"/>
      <c r="G2516" s="620"/>
    </row>
    <row r="2517" spans="1:7" ht="24.75">
      <c r="A2517" s="144"/>
      <c r="B2517" s="300" t="s">
        <v>1175</v>
      </c>
      <c r="C2517" s="153" t="s">
        <v>239</v>
      </c>
      <c r="D2517" s="154" t="s">
        <v>240</v>
      </c>
      <c r="E2517" s="298">
        <v>0.1</v>
      </c>
      <c r="F2517" s="155">
        <v>100.06</v>
      </c>
      <c r="G2517" s="156">
        <v>10.01</v>
      </c>
    </row>
    <row r="2518" spans="1:7" ht="15">
      <c r="A2518" s="144"/>
      <c r="B2518" s="619" t="s">
        <v>797</v>
      </c>
      <c r="C2518" s="619"/>
      <c r="D2518" s="619"/>
      <c r="E2518" s="619"/>
      <c r="F2518" s="619"/>
      <c r="G2518" s="162">
        <v>10.01</v>
      </c>
    </row>
    <row r="2519" spans="1:7" ht="15" customHeight="1">
      <c r="A2519" s="144"/>
      <c r="B2519" s="620" t="s">
        <v>798</v>
      </c>
      <c r="C2519" s="620"/>
      <c r="D2519" s="620"/>
      <c r="E2519" s="620"/>
      <c r="F2519" s="620"/>
      <c r="G2519" s="620"/>
    </row>
    <row r="2520" spans="1:7" ht="15" customHeight="1">
      <c r="A2520" s="144"/>
      <c r="B2520" s="300"/>
      <c r="C2520" s="153"/>
      <c r="D2520" s="154"/>
      <c r="E2520" s="298"/>
      <c r="F2520" s="298"/>
      <c r="G2520" s="156"/>
    </row>
    <row r="2521" spans="1:7" ht="15">
      <c r="A2521" s="144"/>
      <c r="B2521" s="300"/>
      <c r="C2521" s="301"/>
      <c r="D2521" s="154"/>
      <c r="E2521" s="298"/>
      <c r="F2521" s="302"/>
      <c r="G2521" s="156"/>
    </row>
    <row r="2522" spans="1:7" ht="15" customHeight="1">
      <c r="A2522" s="144"/>
      <c r="B2522" s="303"/>
      <c r="C2522" s="304"/>
      <c r="D2522" s="305"/>
      <c r="E2522" s="306"/>
      <c r="F2522" s="305"/>
      <c r="G2522" s="306"/>
    </row>
    <row r="2523" spans="1:7" ht="15">
      <c r="A2523" s="144"/>
      <c r="B2523" s="621" t="s">
        <v>799</v>
      </c>
      <c r="C2523" s="621"/>
      <c r="D2523" s="621"/>
      <c r="E2523" s="621"/>
      <c r="F2523" s="621"/>
      <c r="G2523" s="307">
        <v>0</v>
      </c>
    </row>
    <row r="2524" spans="1:7" ht="15">
      <c r="A2524" s="144"/>
      <c r="B2524" s="330"/>
      <c r="C2524" s="330"/>
      <c r="D2524" s="330"/>
      <c r="E2524" s="330"/>
      <c r="F2524" s="330"/>
      <c r="G2524" s="330"/>
    </row>
    <row r="2525" spans="1:7" ht="16.5">
      <c r="A2525" s="144"/>
      <c r="B2525" s="330"/>
      <c r="C2525" s="330"/>
      <c r="D2525" s="330"/>
      <c r="E2525" s="330"/>
      <c r="F2525" s="329" t="s">
        <v>256</v>
      </c>
      <c r="G2525" s="162">
        <f>G2518+G2515+G2511</f>
        <v>14.09</v>
      </c>
    </row>
    <row r="2526" spans="1:7" ht="24.75">
      <c r="A2526" s="144"/>
      <c r="B2526" s="330"/>
      <c r="C2526" s="330"/>
      <c r="D2526" s="330"/>
      <c r="E2526" s="330"/>
      <c r="F2526" s="329" t="s">
        <v>800</v>
      </c>
      <c r="G2526" s="162">
        <f>'3 - Encargos Soc Anexo C'!$C$55%*'6- Comp Preç Unit'!G2511</f>
        <v>1.5796350000000003</v>
      </c>
    </row>
    <row r="2527" spans="1:7" ht="15" customHeight="1">
      <c r="A2527" s="144"/>
      <c r="B2527" s="622"/>
      <c r="C2527" s="622"/>
      <c r="D2527" s="163"/>
      <c r="E2527" s="163"/>
      <c r="F2527" s="329" t="s">
        <v>258</v>
      </c>
      <c r="G2527" s="418">
        <f>'4 - BDI - Anexo D'!$I$26*(G2525+G2526)</f>
        <v>4.497511439649453</v>
      </c>
    </row>
    <row r="2528" spans="1:7" ht="16.5">
      <c r="A2528" s="144"/>
      <c r="B2528" s="622"/>
      <c r="C2528" s="622"/>
      <c r="D2528" s="163"/>
      <c r="E2528" s="163"/>
      <c r="F2528" s="308" t="s">
        <v>802</v>
      </c>
      <c r="G2528" s="309">
        <f>SUM(G2525:G2527)</f>
        <v>20.167146439649454</v>
      </c>
    </row>
    <row r="2529" spans="1:7" ht="16.5">
      <c r="A2529" s="144"/>
      <c r="B2529" s="171"/>
      <c r="C2529" s="171"/>
      <c r="D2529" s="171"/>
      <c r="E2529" s="171"/>
      <c r="F2529" s="308" t="s">
        <v>803</v>
      </c>
      <c r="G2529" s="309">
        <f>SUM(G2525:G2526)</f>
        <v>15.669635</v>
      </c>
    </row>
    <row r="2530" spans="1:7" ht="15">
      <c r="A2530" s="144"/>
      <c r="B2530" s="171"/>
      <c r="C2530" s="171"/>
      <c r="D2530" s="171"/>
      <c r="E2530" s="171"/>
      <c r="F2530" s="310"/>
      <c r="G2530" s="311"/>
    </row>
    <row r="2531" spans="1:9" ht="21.75" customHeight="1">
      <c r="A2531" s="172" t="str">
        <f>'Orçamento Básico - Anexo A'!A115</f>
        <v>B.32.c</v>
      </c>
      <c r="B2531" s="167"/>
      <c r="C2531" s="318" t="str">
        <f>'Orçamento Básico - Anexo A'!B115</f>
        <v>Isolador roldana de porcelana uso em baixa tensão</v>
      </c>
      <c r="D2531" s="167" t="s">
        <v>83</v>
      </c>
      <c r="E2531" s="167"/>
      <c r="F2531" s="167"/>
      <c r="G2531" s="173">
        <f>G2562</f>
        <v>16.599635</v>
      </c>
      <c r="I2531" s="422"/>
    </row>
    <row r="2532" spans="1:7" ht="15">
      <c r="A2532" s="144"/>
      <c r="B2532" s="145" t="s">
        <v>241</v>
      </c>
      <c r="C2532" s="169" t="s">
        <v>364</v>
      </c>
      <c r="D2532" s="145"/>
      <c r="E2532" s="145"/>
      <c r="F2532" s="145"/>
      <c r="G2532" s="145"/>
    </row>
    <row r="2533" spans="1:7" ht="15">
      <c r="A2533" s="171"/>
      <c r="B2533" s="145" t="s">
        <v>242</v>
      </c>
      <c r="C2533" s="147" t="s">
        <v>83</v>
      </c>
      <c r="D2533" s="145"/>
      <c r="E2533" s="145"/>
      <c r="F2533" s="145"/>
      <c r="G2533" s="145"/>
    </row>
    <row r="2534" spans="1:7" ht="15">
      <c r="A2534" s="171"/>
      <c r="B2534" s="145" t="s">
        <v>93</v>
      </c>
      <c r="C2534" s="170" t="str">
        <f>A2531</f>
        <v>B.32.c</v>
      </c>
      <c r="D2534" s="145"/>
      <c r="E2534" s="145"/>
      <c r="F2534" s="145"/>
      <c r="G2534" s="145"/>
    </row>
    <row r="2535" spans="2:7" ht="15">
      <c r="B2535" s="145" t="s">
        <v>1350</v>
      </c>
      <c r="C2535" s="145" t="str">
        <f>C2502</f>
        <v xml:space="preserve">RUTH DE ARAÚJO FERREIRA </v>
      </c>
      <c r="D2535" s="145"/>
      <c r="E2535" s="145"/>
      <c r="F2535" s="145"/>
      <c r="G2535" s="145"/>
    </row>
    <row r="2536" spans="1:7" ht="15">
      <c r="A2536" s="144"/>
      <c r="B2536" s="145" t="s">
        <v>243</v>
      </c>
      <c r="C2536" s="149" t="s">
        <v>816</v>
      </c>
      <c r="D2536" s="145"/>
      <c r="E2536" s="145"/>
      <c r="F2536" s="145"/>
      <c r="G2536" s="145"/>
    </row>
    <row r="2537" spans="1:7" ht="15">
      <c r="A2537" s="144"/>
      <c r="B2537" s="145" t="s">
        <v>245</v>
      </c>
      <c r="C2537" s="150" t="s">
        <v>1334</v>
      </c>
      <c r="D2537" s="145"/>
      <c r="E2537" s="145"/>
      <c r="F2537" s="145"/>
      <c r="G2537" s="145"/>
    </row>
    <row r="2538" spans="1:7" ht="15">
      <c r="A2538" s="144"/>
      <c r="B2538" s="145"/>
      <c r="C2538" s="145"/>
      <c r="D2538" s="145"/>
      <c r="E2538" s="145"/>
      <c r="F2538" s="145"/>
      <c r="G2538" s="145"/>
    </row>
    <row r="2539" spans="1:7" ht="15">
      <c r="A2539" s="144"/>
      <c r="B2539" s="151" t="s">
        <v>246</v>
      </c>
      <c r="C2539" s="151" t="s">
        <v>69</v>
      </c>
      <c r="D2539" s="151" t="s">
        <v>91</v>
      </c>
      <c r="E2539" s="151" t="s">
        <v>247</v>
      </c>
      <c r="F2539" s="151" t="s">
        <v>248</v>
      </c>
      <c r="G2539" s="151" t="s">
        <v>249</v>
      </c>
    </row>
    <row r="2540" spans="1:7" ht="15">
      <c r="A2540" s="144"/>
      <c r="B2540" s="623" t="s">
        <v>789</v>
      </c>
      <c r="C2540" s="623"/>
      <c r="D2540" s="623"/>
      <c r="E2540" s="623"/>
      <c r="F2540" s="623"/>
      <c r="G2540" s="623"/>
    </row>
    <row r="2541" spans="1:7" ht="15">
      <c r="A2541" s="144"/>
      <c r="B2541" s="297" t="s">
        <v>585</v>
      </c>
      <c r="C2541" s="153" t="s">
        <v>790</v>
      </c>
      <c r="D2541" s="154" t="s">
        <v>251</v>
      </c>
      <c r="E2541" s="298">
        <v>0.1</v>
      </c>
      <c r="F2541" s="155">
        <v>5.6</v>
      </c>
      <c r="G2541" s="156">
        <v>0.56</v>
      </c>
    </row>
    <row r="2542" spans="1:7" ht="15">
      <c r="A2542" s="144"/>
      <c r="B2542" s="297" t="s">
        <v>582</v>
      </c>
      <c r="C2542" s="153" t="s">
        <v>791</v>
      </c>
      <c r="D2542" s="154" t="s">
        <v>251</v>
      </c>
      <c r="E2542" s="298">
        <v>0.1</v>
      </c>
      <c r="F2542" s="155">
        <v>7.2</v>
      </c>
      <c r="G2542" s="156">
        <v>0.72</v>
      </c>
    </row>
    <row r="2543" spans="1:7" ht="15">
      <c r="A2543" s="144"/>
      <c r="B2543" s="619" t="s">
        <v>805</v>
      </c>
      <c r="C2543" s="619"/>
      <c r="D2543" s="619"/>
      <c r="E2543" s="619"/>
      <c r="F2543" s="619"/>
      <c r="G2543" s="156">
        <v>0.072</v>
      </c>
    </row>
    <row r="2544" spans="1:7" ht="15" customHeight="1">
      <c r="A2544" s="144"/>
      <c r="B2544" s="619" t="s">
        <v>792</v>
      </c>
      <c r="C2544" s="619"/>
      <c r="D2544" s="619"/>
      <c r="E2544" s="619"/>
      <c r="F2544" s="619"/>
      <c r="G2544" s="162">
        <v>1.35</v>
      </c>
    </row>
    <row r="2545" spans="1:7" ht="15">
      <c r="A2545" s="144"/>
      <c r="B2545" s="620" t="s">
        <v>90</v>
      </c>
      <c r="C2545" s="620"/>
      <c r="D2545" s="620"/>
      <c r="E2545" s="620"/>
      <c r="F2545" s="620"/>
      <c r="G2545" s="620"/>
    </row>
    <row r="2546" spans="1:7" ht="16.5">
      <c r="A2546" s="144"/>
      <c r="B2546" s="297">
        <v>3398</v>
      </c>
      <c r="C2546" s="153" t="s">
        <v>909</v>
      </c>
      <c r="D2546" s="154" t="s">
        <v>808</v>
      </c>
      <c r="E2546" s="298">
        <v>1</v>
      </c>
      <c r="F2546" s="155">
        <v>3.66</v>
      </c>
      <c r="G2546" s="156">
        <v>3.66</v>
      </c>
    </row>
    <row r="2547" spans="1:7" ht="15" customHeight="1">
      <c r="A2547" s="144"/>
      <c r="B2547" s="297"/>
      <c r="C2547" s="153"/>
      <c r="D2547" s="154"/>
      <c r="E2547" s="298"/>
      <c r="F2547" s="155"/>
      <c r="G2547" s="156"/>
    </row>
    <row r="2548" spans="1:7" ht="15">
      <c r="A2548" s="144"/>
      <c r="B2548" s="619" t="s">
        <v>793</v>
      </c>
      <c r="C2548" s="619"/>
      <c r="D2548" s="619"/>
      <c r="E2548" s="619"/>
      <c r="F2548" s="619"/>
      <c r="G2548" s="162">
        <v>3.66</v>
      </c>
    </row>
    <row r="2549" spans="1:7" ht="15">
      <c r="A2549" s="144"/>
      <c r="B2549" s="620" t="s">
        <v>794</v>
      </c>
      <c r="C2549" s="620"/>
      <c r="D2549" s="620"/>
      <c r="E2549" s="620"/>
      <c r="F2549" s="620"/>
      <c r="G2549" s="620"/>
    </row>
    <row r="2550" spans="1:7" ht="24.75">
      <c r="A2550" s="144"/>
      <c r="B2550" s="300" t="s">
        <v>1175</v>
      </c>
      <c r="C2550" s="153" t="s">
        <v>239</v>
      </c>
      <c r="D2550" s="154" t="s">
        <v>240</v>
      </c>
      <c r="E2550" s="298">
        <v>0.1</v>
      </c>
      <c r="F2550" s="155">
        <v>100.06</v>
      </c>
      <c r="G2550" s="156">
        <v>10.01</v>
      </c>
    </row>
    <row r="2551" spans="1:7" ht="15" customHeight="1">
      <c r="A2551" s="144"/>
      <c r="B2551" s="619" t="s">
        <v>797</v>
      </c>
      <c r="C2551" s="619"/>
      <c r="D2551" s="619"/>
      <c r="E2551" s="619"/>
      <c r="F2551" s="619"/>
      <c r="G2551" s="162">
        <v>10.01</v>
      </c>
    </row>
    <row r="2552" spans="1:7" ht="15" customHeight="1">
      <c r="A2552" s="144"/>
      <c r="B2552" s="620" t="s">
        <v>798</v>
      </c>
      <c r="C2552" s="620"/>
      <c r="D2552" s="620"/>
      <c r="E2552" s="620"/>
      <c r="F2552" s="620"/>
      <c r="G2552" s="620"/>
    </row>
    <row r="2553" spans="1:7" ht="15" customHeight="1">
      <c r="A2553" s="144"/>
      <c r="B2553" s="300"/>
      <c r="C2553" s="153"/>
      <c r="D2553" s="154"/>
      <c r="E2553" s="298"/>
      <c r="F2553" s="298"/>
      <c r="G2553" s="156"/>
    </row>
    <row r="2554" spans="1:7" ht="15">
      <c r="A2554" s="144"/>
      <c r="B2554" s="300"/>
      <c r="C2554" s="301"/>
      <c r="D2554" s="154"/>
      <c r="E2554" s="298"/>
      <c r="F2554" s="302"/>
      <c r="G2554" s="156"/>
    </row>
    <row r="2555" spans="1:7" ht="15" customHeight="1">
      <c r="A2555" s="144"/>
      <c r="B2555" s="303"/>
      <c r="C2555" s="304"/>
      <c r="D2555" s="305"/>
      <c r="E2555" s="306"/>
      <c r="F2555" s="305"/>
      <c r="G2555" s="306"/>
    </row>
    <row r="2556" spans="1:7" ht="15">
      <c r="A2556" s="144"/>
      <c r="B2556" s="621" t="s">
        <v>799</v>
      </c>
      <c r="C2556" s="621"/>
      <c r="D2556" s="621"/>
      <c r="E2556" s="621"/>
      <c r="F2556" s="621"/>
      <c r="G2556" s="307">
        <v>0</v>
      </c>
    </row>
    <row r="2557" spans="1:7" ht="15">
      <c r="A2557" s="144"/>
      <c r="B2557" s="330"/>
      <c r="C2557" s="330"/>
      <c r="D2557" s="330"/>
      <c r="E2557" s="330"/>
      <c r="F2557" s="330"/>
      <c r="G2557" s="330"/>
    </row>
    <row r="2558" spans="1:7" ht="16.5">
      <c r="A2558" s="144"/>
      <c r="B2558" s="330"/>
      <c r="C2558" s="330"/>
      <c r="D2558" s="330"/>
      <c r="E2558" s="330"/>
      <c r="F2558" s="329" t="s">
        <v>256</v>
      </c>
      <c r="G2558" s="162">
        <f>G2551+G2548+G2544</f>
        <v>15.02</v>
      </c>
    </row>
    <row r="2559" spans="1:7" ht="24.75">
      <c r="A2559" s="144"/>
      <c r="B2559" s="330"/>
      <c r="C2559" s="330"/>
      <c r="D2559" s="330"/>
      <c r="E2559" s="330"/>
      <c r="F2559" s="329" t="s">
        <v>800</v>
      </c>
      <c r="G2559" s="162">
        <f>'3 - Encargos Soc Anexo C'!$C$55%*'6- Comp Preç Unit'!G2544</f>
        <v>1.5796350000000003</v>
      </c>
    </row>
    <row r="2560" spans="1:7" ht="15" customHeight="1">
      <c r="A2560" s="144"/>
      <c r="B2560" s="622"/>
      <c r="C2560" s="622"/>
      <c r="D2560" s="163"/>
      <c r="E2560" s="163"/>
      <c r="F2560" s="329" t="s">
        <v>258</v>
      </c>
      <c r="G2560" s="418">
        <f>'4 - BDI - Anexo D'!$I$26*(G2558+G2559)</f>
        <v>4.764440799451005</v>
      </c>
    </row>
    <row r="2561" spans="1:7" ht="16.5">
      <c r="A2561" s="144"/>
      <c r="B2561" s="622"/>
      <c r="C2561" s="622"/>
      <c r="D2561" s="163"/>
      <c r="E2561" s="163"/>
      <c r="F2561" s="308" t="s">
        <v>802</v>
      </c>
      <c r="G2561" s="309">
        <f>SUM(G2558:G2560)</f>
        <v>21.364075799451005</v>
      </c>
    </row>
    <row r="2562" spans="1:7" ht="16.5">
      <c r="A2562" s="144"/>
      <c r="B2562" s="171"/>
      <c r="C2562" s="171"/>
      <c r="D2562" s="171"/>
      <c r="E2562" s="171"/>
      <c r="F2562" s="308" t="s">
        <v>803</v>
      </c>
      <c r="G2562" s="309">
        <f>SUM(G2558:G2559)</f>
        <v>16.599635</v>
      </c>
    </row>
    <row r="2563" spans="1:7" ht="15">
      <c r="A2563" s="144"/>
      <c r="B2563" s="171"/>
      <c r="C2563" s="171"/>
      <c r="D2563" s="171"/>
      <c r="E2563" s="171"/>
      <c r="F2563" s="310"/>
      <c r="G2563" s="311"/>
    </row>
    <row r="2564" spans="1:9" ht="20.25" customHeight="1">
      <c r="A2564" s="172" t="str">
        <f>'Orçamento Básico - Anexo A'!A116</f>
        <v>B.32.d</v>
      </c>
      <c r="B2564" s="167"/>
      <c r="C2564" s="318" t="str">
        <f>'Orçamento Básico - Anexo A'!B116</f>
        <v>Parafuso máquina 16x250mm c/ arruelas e porca</v>
      </c>
      <c r="D2564" s="167" t="s">
        <v>83</v>
      </c>
      <c r="E2564" s="167"/>
      <c r="F2564" s="167"/>
      <c r="G2564" s="173">
        <f>G2597</f>
        <v>14.315668</v>
      </c>
      <c r="I2564" s="422"/>
    </row>
    <row r="2565" spans="1:7" ht="15">
      <c r="A2565" s="144"/>
      <c r="B2565" s="145" t="s">
        <v>241</v>
      </c>
      <c r="C2565" s="169" t="s">
        <v>365</v>
      </c>
      <c r="D2565" s="145"/>
      <c r="E2565" s="145"/>
      <c r="F2565" s="145"/>
      <c r="G2565" s="145"/>
    </row>
    <row r="2566" spans="1:7" ht="15">
      <c r="A2566" s="171"/>
      <c r="B2566" s="145" t="s">
        <v>242</v>
      </c>
      <c r="C2566" s="147" t="s">
        <v>83</v>
      </c>
      <c r="D2566" s="145"/>
      <c r="E2566" s="145"/>
      <c r="F2566" s="145"/>
      <c r="G2566" s="145"/>
    </row>
    <row r="2567" spans="1:7" ht="15">
      <c r="A2567" s="171"/>
      <c r="B2567" s="145" t="s">
        <v>93</v>
      </c>
      <c r="C2567" s="170" t="str">
        <f>A2564</f>
        <v>B.32.d</v>
      </c>
      <c r="D2567" s="145"/>
      <c r="E2567" s="145"/>
      <c r="F2567" s="145"/>
      <c r="G2567" s="145"/>
    </row>
    <row r="2568" spans="2:7" ht="15">
      <c r="B2568" s="145" t="s">
        <v>1350</v>
      </c>
      <c r="C2568" s="145" t="str">
        <f>C2535</f>
        <v xml:space="preserve">RUTH DE ARAÚJO FERREIRA </v>
      </c>
      <c r="D2568" s="145"/>
      <c r="E2568" s="145"/>
      <c r="F2568" s="145"/>
      <c r="G2568" s="145"/>
    </row>
    <row r="2569" spans="1:7" ht="15">
      <c r="A2569" s="144"/>
      <c r="B2569" s="145" t="s">
        <v>243</v>
      </c>
      <c r="C2569" s="149" t="s">
        <v>816</v>
      </c>
      <c r="D2569" s="145"/>
      <c r="E2569" s="145"/>
      <c r="F2569" s="145"/>
      <c r="G2569" s="145"/>
    </row>
    <row r="2570" spans="1:7" ht="15">
      <c r="A2570" s="144"/>
      <c r="B2570" s="145" t="s">
        <v>245</v>
      </c>
      <c r="C2570" s="150" t="s">
        <v>1334</v>
      </c>
      <c r="D2570" s="145"/>
      <c r="E2570" s="145"/>
      <c r="F2570" s="145"/>
      <c r="G2570" s="145"/>
    </row>
    <row r="2571" spans="1:7" ht="15">
      <c r="A2571" s="144"/>
      <c r="B2571" s="145"/>
      <c r="C2571" s="145"/>
      <c r="D2571" s="145"/>
      <c r="E2571" s="145"/>
      <c r="F2571" s="145"/>
      <c r="G2571" s="145"/>
    </row>
    <row r="2572" spans="1:7" ht="15">
      <c r="A2572" s="144"/>
      <c r="B2572" s="151" t="s">
        <v>246</v>
      </c>
      <c r="C2572" s="151" t="s">
        <v>69</v>
      </c>
      <c r="D2572" s="151" t="s">
        <v>91</v>
      </c>
      <c r="E2572" s="151" t="s">
        <v>247</v>
      </c>
      <c r="F2572" s="151" t="s">
        <v>248</v>
      </c>
      <c r="G2572" s="151" t="s">
        <v>249</v>
      </c>
    </row>
    <row r="2573" spans="1:7" ht="15">
      <c r="A2573" s="144"/>
      <c r="B2573" s="623" t="s">
        <v>789</v>
      </c>
      <c r="C2573" s="623"/>
      <c r="D2573" s="623"/>
      <c r="E2573" s="623"/>
      <c r="F2573" s="623"/>
      <c r="G2573" s="623"/>
    </row>
    <row r="2574" spans="1:7" ht="15">
      <c r="A2574" s="144"/>
      <c r="B2574" s="297" t="s">
        <v>585</v>
      </c>
      <c r="C2574" s="153" t="s">
        <v>790</v>
      </c>
      <c r="D2574" s="154" t="s">
        <v>251</v>
      </c>
      <c r="E2574" s="298">
        <v>0.05</v>
      </c>
      <c r="F2574" s="155">
        <v>5.6</v>
      </c>
      <c r="G2574" s="156">
        <v>0.28</v>
      </c>
    </row>
    <row r="2575" spans="1:7" ht="15">
      <c r="A2575" s="144"/>
      <c r="B2575" s="297" t="s">
        <v>582</v>
      </c>
      <c r="C2575" s="153" t="s">
        <v>791</v>
      </c>
      <c r="D2575" s="154" t="s">
        <v>251</v>
      </c>
      <c r="E2575" s="298">
        <v>0.05</v>
      </c>
      <c r="F2575" s="155">
        <v>7.2</v>
      </c>
      <c r="G2575" s="156">
        <v>0.36</v>
      </c>
    </row>
    <row r="2576" spans="1:7" ht="15">
      <c r="A2576" s="144"/>
      <c r="B2576" s="619" t="s">
        <v>805</v>
      </c>
      <c r="C2576" s="619"/>
      <c r="D2576" s="619"/>
      <c r="E2576" s="619"/>
      <c r="F2576" s="619"/>
      <c r="G2576" s="156">
        <v>0.036</v>
      </c>
    </row>
    <row r="2577" spans="1:7" ht="15" customHeight="1">
      <c r="A2577" s="144"/>
      <c r="B2577" s="619" t="s">
        <v>792</v>
      </c>
      <c r="C2577" s="619"/>
      <c r="D2577" s="619"/>
      <c r="E2577" s="619"/>
      <c r="F2577" s="619"/>
      <c r="G2577" s="162">
        <v>0.68</v>
      </c>
    </row>
    <row r="2578" spans="1:7" ht="15">
      <c r="A2578" s="144"/>
      <c r="B2578" s="620" t="s">
        <v>90</v>
      </c>
      <c r="C2578" s="620"/>
      <c r="D2578" s="620"/>
      <c r="E2578" s="620"/>
      <c r="F2578" s="620"/>
      <c r="G2578" s="620"/>
    </row>
    <row r="2579" spans="1:7" ht="16.5">
      <c r="A2579" s="144"/>
      <c r="B2579" s="297">
        <v>432</v>
      </c>
      <c r="C2579" s="153" t="s">
        <v>910</v>
      </c>
      <c r="D2579" s="154" t="s">
        <v>808</v>
      </c>
      <c r="E2579" s="298">
        <v>1</v>
      </c>
      <c r="F2579" s="155">
        <v>5.89</v>
      </c>
      <c r="G2579" s="156">
        <v>5.89</v>
      </c>
    </row>
    <row r="2580" spans="1:7" ht="15" customHeight="1">
      <c r="A2580" s="144"/>
      <c r="B2580" s="297" t="s">
        <v>806</v>
      </c>
      <c r="C2580" s="153" t="s">
        <v>807</v>
      </c>
      <c r="D2580" s="154" t="s">
        <v>808</v>
      </c>
      <c r="E2580" s="298">
        <v>1</v>
      </c>
      <c r="F2580" s="155">
        <v>0.72</v>
      </c>
      <c r="G2580" s="156">
        <v>0.72</v>
      </c>
    </row>
    <row r="2581" spans="1:7" ht="15">
      <c r="A2581" s="144"/>
      <c r="B2581" s="297" t="s">
        <v>809</v>
      </c>
      <c r="C2581" s="153" t="s">
        <v>810</v>
      </c>
      <c r="D2581" s="154" t="s">
        <v>808</v>
      </c>
      <c r="E2581" s="298">
        <v>1</v>
      </c>
      <c r="F2581" s="155">
        <v>0.49</v>
      </c>
      <c r="G2581" s="156">
        <v>0.49</v>
      </c>
    </row>
    <row r="2582" spans="1:7" ht="15">
      <c r="A2582" s="144"/>
      <c r="B2582" s="297" t="s">
        <v>911</v>
      </c>
      <c r="C2582" s="153" t="s">
        <v>857</v>
      </c>
      <c r="D2582" s="154" t="s">
        <v>808</v>
      </c>
      <c r="E2582" s="298">
        <v>1</v>
      </c>
      <c r="F2582" s="155">
        <v>0.74</v>
      </c>
      <c r="G2582" s="156">
        <v>0.74</v>
      </c>
    </row>
    <row r="2583" spans="1:7" ht="15">
      <c r="A2583" s="144"/>
      <c r="B2583" s="619" t="s">
        <v>793</v>
      </c>
      <c r="C2583" s="619"/>
      <c r="D2583" s="619"/>
      <c r="E2583" s="619"/>
      <c r="F2583" s="619"/>
      <c r="G2583" s="162">
        <v>7.84</v>
      </c>
    </row>
    <row r="2584" spans="1:7" ht="15" customHeight="1">
      <c r="A2584" s="144"/>
      <c r="B2584" s="620" t="s">
        <v>794</v>
      </c>
      <c r="C2584" s="620"/>
      <c r="D2584" s="620"/>
      <c r="E2584" s="620"/>
      <c r="F2584" s="620"/>
      <c r="G2584" s="620"/>
    </row>
    <row r="2585" spans="1:7" ht="15" customHeight="1">
      <c r="A2585" s="144"/>
      <c r="B2585" s="300" t="s">
        <v>1175</v>
      </c>
      <c r="C2585" s="153" t="s">
        <v>239</v>
      </c>
      <c r="D2585" s="154" t="s">
        <v>240</v>
      </c>
      <c r="E2585" s="298">
        <v>0.05</v>
      </c>
      <c r="F2585" s="155">
        <v>100.06</v>
      </c>
      <c r="G2585" s="156">
        <v>5</v>
      </c>
    </row>
    <row r="2586" spans="1:7" ht="15">
      <c r="A2586" s="144"/>
      <c r="B2586" s="619" t="s">
        <v>797</v>
      </c>
      <c r="C2586" s="619"/>
      <c r="D2586" s="619"/>
      <c r="E2586" s="619"/>
      <c r="F2586" s="619"/>
      <c r="G2586" s="162">
        <v>5</v>
      </c>
    </row>
    <row r="2587" spans="1:7" ht="15">
      <c r="A2587" s="144"/>
      <c r="B2587" s="620" t="s">
        <v>798</v>
      </c>
      <c r="C2587" s="620"/>
      <c r="D2587" s="620"/>
      <c r="E2587" s="620"/>
      <c r="F2587" s="620"/>
      <c r="G2587" s="620"/>
    </row>
    <row r="2588" spans="1:7" ht="15" customHeight="1">
      <c r="A2588" s="144"/>
      <c r="B2588" s="300"/>
      <c r="C2588" s="153"/>
      <c r="D2588" s="154"/>
      <c r="E2588" s="298"/>
      <c r="F2588" s="298"/>
      <c r="G2588" s="156"/>
    </row>
    <row r="2589" spans="1:7" ht="15">
      <c r="A2589" s="144"/>
      <c r="B2589" s="300"/>
      <c r="C2589" s="301"/>
      <c r="D2589" s="154"/>
      <c r="E2589" s="298"/>
      <c r="F2589" s="302"/>
      <c r="G2589" s="156"/>
    </row>
    <row r="2590" spans="1:7" ht="15">
      <c r="A2590" s="144"/>
      <c r="B2590" s="303"/>
      <c r="C2590" s="304"/>
      <c r="D2590" s="305"/>
      <c r="E2590" s="306"/>
      <c r="F2590" s="305"/>
      <c r="G2590" s="306"/>
    </row>
    <row r="2591" spans="1:7" ht="15">
      <c r="A2591" s="144"/>
      <c r="B2591" s="621" t="s">
        <v>799</v>
      </c>
      <c r="C2591" s="621"/>
      <c r="D2591" s="621"/>
      <c r="E2591" s="621"/>
      <c r="F2591" s="621"/>
      <c r="G2591" s="307">
        <v>0</v>
      </c>
    </row>
    <row r="2592" spans="1:7" ht="15">
      <c r="A2592" s="144"/>
      <c r="B2592" s="330"/>
      <c r="C2592" s="330"/>
      <c r="D2592" s="330"/>
      <c r="E2592" s="330"/>
      <c r="F2592" s="330"/>
      <c r="G2592" s="330"/>
    </row>
    <row r="2593" spans="1:7" ht="15" customHeight="1">
      <c r="A2593" s="144"/>
      <c r="B2593" s="330"/>
      <c r="C2593" s="330"/>
      <c r="D2593" s="330"/>
      <c r="E2593" s="330"/>
      <c r="F2593" s="329" t="s">
        <v>256</v>
      </c>
      <c r="G2593" s="162">
        <f>G2586+G2583+G2577</f>
        <v>13.52</v>
      </c>
    </row>
    <row r="2594" spans="1:7" ht="24.75">
      <c r="A2594" s="144"/>
      <c r="B2594" s="330"/>
      <c r="C2594" s="330"/>
      <c r="D2594" s="330"/>
      <c r="E2594" s="330"/>
      <c r="F2594" s="329" t="s">
        <v>800</v>
      </c>
      <c r="G2594" s="162">
        <f>'3 - Encargos Soc Anexo C'!$C$55%*'6- Comp Preç Unit'!G2577</f>
        <v>0.7956680000000002</v>
      </c>
    </row>
    <row r="2595" spans="1:7" ht="15">
      <c r="A2595" s="144"/>
      <c r="B2595" s="622"/>
      <c r="C2595" s="622"/>
      <c r="D2595" s="163"/>
      <c r="E2595" s="163"/>
      <c r="F2595" s="329" t="s">
        <v>258</v>
      </c>
      <c r="G2595" s="418">
        <f>'4 - BDI - Anexo D'!$I$26*(G2593+G2594)</f>
        <v>4.108894725130714</v>
      </c>
    </row>
    <row r="2596" spans="1:7" ht="16.5">
      <c r="A2596" s="144"/>
      <c r="B2596" s="622"/>
      <c r="C2596" s="622"/>
      <c r="D2596" s="163"/>
      <c r="E2596" s="163"/>
      <c r="F2596" s="308" t="s">
        <v>802</v>
      </c>
      <c r="G2596" s="309">
        <f>SUM(G2593:G2595)</f>
        <v>18.424562725130713</v>
      </c>
    </row>
    <row r="2597" spans="1:7" ht="15" customHeight="1">
      <c r="A2597" s="144"/>
      <c r="B2597" s="171"/>
      <c r="C2597" s="171"/>
      <c r="D2597" s="171"/>
      <c r="E2597" s="171"/>
      <c r="F2597" s="308" t="s">
        <v>803</v>
      </c>
      <c r="G2597" s="309">
        <f>SUM(G2593:G2594)</f>
        <v>14.315668</v>
      </c>
    </row>
    <row r="2598" spans="1:7" ht="15">
      <c r="A2598" s="144"/>
      <c r="B2598" s="171"/>
      <c r="C2598" s="171"/>
      <c r="D2598" s="171"/>
      <c r="E2598" s="171"/>
      <c r="F2598" s="310"/>
      <c r="G2598" s="311"/>
    </row>
    <row r="2599" spans="1:9" ht="21" customHeight="1">
      <c r="A2599" s="172" t="str">
        <f>'Orçamento Básico - Anexo A'!A117</f>
        <v>B.32.e</v>
      </c>
      <c r="B2599" s="167"/>
      <c r="C2599" s="318" t="str">
        <f>'Orçamento Básico - Anexo A'!B117</f>
        <v>Parafuso máquina 16x350mm c/ arruelas e porca</v>
      </c>
      <c r="D2599" s="167" t="s">
        <v>83</v>
      </c>
      <c r="E2599" s="167"/>
      <c r="F2599" s="167"/>
      <c r="G2599" s="173">
        <f>G2632</f>
        <v>16.315668</v>
      </c>
      <c r="I2599" s="422"/>
    </row>
    <row r="2600" spans="1:7" ht="15">
      <c r="A2600" s="171"/>
      <c r="B2600" s="145" t="s">
        <v>241</v>
      </c>
      <c r="C2600" s="169" t="s">
        <v>366</v>
      </c>
      <c r="D2600" s="145"/>
      <c r="E2600" s="145"/>
      <c r="F2600" s="145"/>
      <c r="G2600" s="145"/>
    </row>
    <row r="2601" spans="2:7" ht="15">
      <c r="B2601" s="145" t="s">
        <v>242</v>
      </c>
      <c r="C2601" s="147" t="s">
        <v>83</v>
      </c>
      <c r="D2601" s="145"/>
      <c r="E2601" s="145"/>
      <c r="F2601" s="145"/>
      <c r="G2601" s="145"/>
    </row>
    <row r="2602" spans="1:7" ht="15">
      <c r="A2602" s="144"/>
      <c r="B2602" s="145" t="s">
        <v>93</v>
      </c>
      <c r="C2602" s="170" t="str">
        <f>A2599</f>
        <v>B.32.e</v>
      </c>
      <c r="D2602" s="145"/>
      <c r="E2602" s="145"/>
      <c r="F2602" s="145"/>
      <c r="G2602" s="145"/>
    </row>
    <row r="2603" spans="1:7" ht="15">
      <c r="A2603" s="144"/>
      <c r="B2603" s="145" t="s">
        <v>1350</v>
      </c>
      <c r="C2603" s="145" t="s">
        <v>1349</v>
      </c>
      <c r="D2603" s="145"/>
      <c r="E2603" s="145"/>
      <c r="F2603" s="145"/>
      <c r="G2603" s="145"/>
    </row>
    <row r="2604" spans="1:7" ht="15">
      <c r="A2604" s="144"/>
      <c r="B2604" s="145" t="s">
        <v>243</v>
      </c>
      <c r="C2604" s="149" t="s">
        <v>816</v>
      </c>
      <c r="D2604" s="145"/>
      <c r="E2604" s="145"/>
      <c r="F2604" s="145"/>
      <c r="G2604" s="145"/>
    </row>
    <row r="2605" spans="1:7" ht="15">
      <c r="A2605" s="144"/>
      <c r="B2605" s="145" t="s">
        <v>245</v>
      </c>
      <c r="C2605" s="150" t="s">
        <v>1334</v>
      </c>
      <c r="D2605" s="145"/>
      <c r="E2605" s="145"/>
      <c r="F2605" s="145"/>
      <c r="G2605" s="145"/>
    </row>
    <row r="2606" spans="1:7" ht="15">
      <c r="A2606" s="144"/>
      <c r="B2606" s="145"/>
      <c r="C2606" s="145"/>
      <c r="D2606" s="145"/>
      <c r="E2606" s="145"/>
      <c r="F2606" s="145"/>
      <c r="G2606" s="145"/>
    </row>
    <row r="2607" spans="1:7" ht="15">
      <c r="A2607" s="144"/>
      <c r="B2607" s="151" t="s">
        <v>246</v>
      </c>
      <c r="C2607" s="151" t="s">
        <v>69</v>
      </c>
      <c r="D2607" s="151" t="s">
        <v>91</v>
      </c>
      <c r="E2607" s="151" t="s">
        <v>247</v>
      </c>
      <c r="F2607" s="151" t="s">
        <v>248</v>
      </c>
      <c r="G2607" s="151" t="s">
        <v>249</v>
      </c>
    </row>
    <row r="2608" spans="1:7" ht="15">
      <c r="A2608" s="144"/>
      <c r="B2608" s="623" t="s">
        <v>789</v>
      </c>
      <c r="C2608" s="623"/>
      <c r="D2608" s="623"/>
      <c r="E2608" s="623"/>
      <c r="F2608" s="623"/>
      <c r="G2608" s="623"/>
    </row>
    <row r="2609" spans="1:7" ht="15">
      <c r="A2609" s="144"/>
      <c r="B2609" s="297" t="s">
        <v>585</v>
      </c>
      <c r="C2609" s="153" t="s">
        <v>790</v>
      </c>
      <c r="D2609" s="154" t="s">
        <v>251</v>
      </c>
      <c r="E2609" s="298">
        <v>0.05</v>
      </c>
      <c r="F2609" s="155">
        <v>5.6</v>
      </c>
      <c r="G2609" s="156">
        <v>0.28</v>
      </c>
    </row>
    <row r="2610" spans="1:7" ht="15" customHeight="1">
      <c r="A2610" s="144"/>
      <c r="B2610" s="297" t="s">
        <v>582</v>
      </c>
      <c r="C2610" s="153" t="s">
        <v>791</v>
      </c>
      <c r="D2610" s="154" t="s">
        <v>251</v>
      </c>
      <c r="E2610" s="298">
        <v>0.05</v>
      </c>
      <c r="F2610" s="155">
        <v>7.2</v>
      </c>
      <c r="G2610" s="156">
        <v>0.36</v>
      </c>
    </row>
    <row r="2611" spans="1:7" ht="15">
      <c r="A2611" s="144"/>
      <c r="B2611" s="619" t="s">
        <v>805</v>
      </c>
      <c r="C2611" s="619"/>
      <c r="D2611" s="619"/>
      <c r="E2611" s="619"/>
      <c r="F2611" s="619"/>
      <c r="G2611" s="156">
        <v>0.036</v>
      </c>
    </row>
    <row r="2612" spans="1:7" ht="15">
      <c r="A2612" s="144"/>
      <c r="B2612" s="619" t="s">
        <v>792</v>
      </c>
      <c r="C2612" s="619"/>
      <c r="D2612" s="619"/>
      <c r="E2612" s="619"/>
      <c r="F2612" s="619"/>
      <c r="G2612" s="162">
        <v>0.68</v>
      </c>
    </row>
    <row r="2613" spans="1:7" ht="15" customHeight="1">
      <c r="A2613" s="144"/>
      <c r="B2613" s="620" t="s">
        <v>90</v>
      </c>
      <c r="C2613" s="620"/>
      <c r="D2613" s="620"/>
      <c r="E2613" s="620"/>
      <c r="F2613" s="620"/>
      <c r="G2613" s="620"/>
    </row>
    <row r="2614" spans="1:7" ht="16.5">
      <c r="A2614" s="144"/>
      <c r="B2614" s="297">
        <v>433</v>
      </c>
      <c r="C2614" s="153" t="s">
        <v>912</v>
      </c>
      <c r="D2614" s="154" t="s">
        <v>808</v>
      </c>
      <c r="E2614" s="298">
        <v>1</v>
      </c>
      <c r="F2614" s="155">
        <v>7.89</v>
      </c>
      <c r="G2614" s="156">
        <v>7.89</v>
      </c>
    </row>
    <row r="2615" spans="1:7" ht="15">
      <c r="A2615" s="144"/>
      <c r="B2615" s="297" t="s">
        <v>806</v>
      </c>
      <c r="C2615" s="153" t="s">
        <v>807</v>
      </c>
      <c r="D2615" s="154" t="s">
        <v>808</v>
      </c>
      <c r="E2615" s="298">
        <v>1</v>
      </c>
      <c r="F2615" s="155">
        <v>0.72</v>
      </c>
      <c r="G2615" s="156">
        <v>0.72</v>
      </c>
    </row>
    <row r="2616" spans="1:7" ht="15">
      <c r="A2616" s="144"/>
      <c r="B2616" s="297" t="s">
        <v>809</v>
      </c>
      <c r="C2616" s="153" t="s">
        <v>810</v>
      </c>
      <c r="D2616" s="154" t="s">
        <v>808</v>
      </c>
      <c r="E2616" s="298">
        <v>1</v>
      </c>
      <c r="F2616" s="155">
        <v>0.49</v>
      </c>
      <c r="G2616" s="156">
        <v>0.49</v>
      </c>
    </row>
    <row r="2617" spans="1:7" ht="15">
      <c r="A2617" s="144"/>
      <c r="B2617" s="297" t="s">
        <v>911</v>
      </c>
      <c r="C2617" s="153" t="s">
        <v>857</v>
      </c>
      <c r="D2617" s="154" t="s">
        <v>808</v>
      </c>
      <c r="E2617" s="298">
        <v>1</v>
      </c>
      <c r="F2617" s="155">
        <v>0.74</v>
      </c>
      <c r="G2617" s="156">
        <v>0.74</v>
      </c>
    </row>
    <row r="2618" spans="1:7" ht="15">
      <c r="A2618" s="144"/>
      <c r="B2618" s="619" t="s">
        <v>793</v>
      </c>
      <c r="C2618" s="619"/>
      <c r="D2618" s="619"/>
      <c r="E2618" s="619"/>
      <c r="F2618" s="619"/>
      <c r="G2618" s="162">
        <v>9.84</v>
      </c>
    </row>
    <row r="2619" spans="1:7" ht="15" customHeight="1">
      <c r="A2619" s="144"/>
      <c r="B2619" s="620" t="s">
        <v>794</v>
      </c>
      <c r="C2619" s="620"/>
      <c r="D2619" s="620"/>
      <c r="E2619" s="620"/>
      <c r="F2619" s="620"/>
      <c r="G2619" s="620"/>
    </row>
    <row r="2620" spans="1:7" ht="15" customHeight="1">
      <c r="A2620" s="144"/>
      <c r="B2620" s="300" t="s">
        <v>1175</v>
      </c>
      <c r="C2620" s="153" t="s">
        <v>239</v>
      </c>
      <c r="D2620" s="154" t="s">
        <v>240</v>
      </c>
      <c r="E2620" s="298">
        <v>0.05</v>
      </c>
      <c r="F2620" s="155">
        <v>100.06</v>
      </c>
      <c r="G2620" s="156">
        <v>5</v>
      </c>
    </row>
    <row r="2621" spans="1:7" ht="15">
      <c r="A2621" s="144"/>
      <c r="B2621" s="619" t="s">
        <v>797</v>
      </c>
      <c r="C2621" s="619"/>
      <c r="D2621" s="619"/>
      <c r="E2621" s="619"/>
      <c r="F2621" s="619"/>
      <c r="G2621" s="162">
        <v>5</v>
      </c>
    </row>
    <row r="2622" spans="1:7" ht="15">
      <c r="A2622" s="144"/>
      <c r="B2622" s="620" t="s">
        <v>798</v>
      </c>
      <c r="C2622" s="620"/>
      <c r="D2622" s="620"/>
      <c r="E2622" s="620"/>
      <c r="F2622" s="620"/>
      <c r="G2622" s="620"/>
    </row>
    <row r="2623" spans="1:7" ht="15" customHeight="1">
      <c r="A2623" s="144"/>
      <c r="B2623" s="300"/>
      <c r="C2623" s="153"/>
      <c r="D2623" s="154"/>
      <c r="E2623" s="298"/>
      <c r="F2623" s="298"/>
      <c r="G2623" s="156"/>
    </row>
    <row r="2624" spans="1:7" ht="15">
      <c r="A2624" s="144"/>
      <c r="B2624" s="300"/>
      <c r="C2624" s="301"/>
      <c r="D2624" s="154"/>
      <c r="E2624" s="298"/>
      <c r="F2624" s="302"/>
      <c r="G2624" s="156"/>
    </row>
    <row r="2625" spans="1:7" ht="15">
      <c r="A2625" s="144"/>
      <c r="B2625" s="303"/>
      <c r="C2625" s="304"/>
      <c r="D2625" s="305"/>
      <c r="E2625" s="306"/>
      <c r="F2625" s="305"/>
      <c r="G2625" s="306"/>
    </row>
    <row r="2626" spans="1:7" ht="15">
      <c r="A2626" s="144"/>
      <c r="B2626" s="621" t="s">
        <v>799</v>
      </c>
      <c r="C2626" s="621"/>
      <c r="D2626" s="621"/>
      <c r="E2626" s="621"/>
      <c r="F2626" s="621"/>
      <c r="G2626" s="307">
        <v>0</v>
      </c>
    </row>
    <row r="2627" spans="1:7" ht="15">
      <c r="A2627" s="144"/>
      <c r="B2627" s="330"/>
      <c r="C2627" s="330"/>
      <c r="D2627" s="330"/>
      <c r="E2627" s="330"/>
      <c r="F2627" s="330"/>
      <c r="G2627" s="330"/>
    </row>
    <row r="2628" spans="1:7" ht="15" customHeight="1">
      <c r="A2628" s="144"/>
      <c r="B2628" s="330"/>
      <c r="C2628" s="330"/>
      <c r="D2628" s="330"/>
      <c r="E2628" s="330"/>
      <c r="F2628" s="329" t="s">
        <v>256</v>
      </c>
      <c r="G2628" s="162">
        <f>G2621+G2618+G2612</f>
        <v>15.52</v>
      </c>
    </row>
    <row r="2629" spans="1:7" ht="24.75">
      <c r="A2629" s="144"/>
      <c r="B2629" s="330"/>
      <c r="C2629" s="330"/>
      <c r="D2629" s="330"/>
      <c r="E2629" s="330"/>
      <c r="F2629" s="329" t="s">
        <v>800</v>
      </c>
      <c r="G2629" s="162">
        <f>'3 - Encargos Soc Anexo C'!$C$55%*'6- Comp Preç Unit'!G2612</f>
        <v>0.7956680000000002</v>
      </c>
    </row>
    <row r="2630" spans="1:7" ht="15">
      <c r="A2630" s="144"/>
      <c r="B2630" s="622"/>
      <c r="C2630" s="622"/>
      <c r="D2630" s="163"/>
      <c r="E2630" s="163"/>
      <c r="F2630" s="329" t="s">
        <v>258</v>
      </c>
      <c r="G2630" s="418">
        <f>'4 - BDI - Anexo D'!$I$26*(G2628+G2629)</f>
        <v>4.682936359112546</v>
      </c>
    </row>
    <row r="2631" spans="1:7" ht="16.5">
      <c r="A2631" s="144"/>
      <c r="B2631" s="622"/>
      <c r="C2631" s="622"/>
      <c r="D2631" s="163"/>
      <c r="E2631" s="163"/>
      <c r="F2631" s="308" t="s">
        <v>802</v>
      </c>
      <c r="G2631" s="309">
        <f>SUM(G2628:G2630)</f>
        <v>20.998604359112544</v>
      </c>
    </row>
    <row r="2632" spans="1:7" ht="15" customHeight="1">
      <c r="A2632" s="144"/>
      <c r="B2632" s="171"/>
      <c r="C2632" s="171"/>
      <c r="D2632" s="171"/>
      <c r="E2632" s="171"/>
      <c r="F2632" s="308" t="s">
        <v>803</v>
      </c>
      <c r="G2632" s="309">
        <f>SUM(G2628:G2629)</f>
        <v>16.315668</v>
      </c>
    </row>
    <row r="2633" spans="1:7" ht="15">
      <c r="A2633" s="144"/>
      <c r="B2633" s="171"/>
      <c r="C2633" s="171"/>
      <c r="D2633" s="171"/>
      <c r="E2633" s="171"/>
      <c r="F2633" s="310"/>
      <c r="G2633" s="311"/>
    </row>
    <row r="2634" spans="1:9" ht="15">
      <c r="A2634" s="172" t="str">
        <f>'Orçamento Básico - Anexo A'!A119</f>
        <v>B.33.a</v>
      </c>
      <c r="B2634" s="167"/>
      <c r="C2634" s="318" t="str">
        <f>'Orçamento Básico - Anexo A'!B119</f>
        <v xml:space="preserve">Escavação em terra até 2 metros </v>
      </c>
      <c r="D2634" s="167" t="s">
        <v>278</v>
      </c>
      <c r="E2634" s="167"/>
      <c r="F2634" s="167"/>
      <c r="G2634" s="173">
        <f>G2665</f>
        <v>61.532430000000005</v>
      </c>
      <c r="I2634" s="422"/>
    </row>
    <row r="2635" spans="1:7" ht="15">
      <c r="A2635" s="171"/>
      <c r="B2635" s="145" t="s">
        <v>241</v>
      </c>
      <c r="C2635" s="169" t="s">
        <v>368</v>
      </c>
      <c r="D2635" s="145"/>
      <c r="E2635" s="145"/>
      <c r="F2635" s="145"/>
      <c r="G2635" s="145"/>
    </row>
    <row r="2636" spans="2:7" ht="15">
      <c r="B2636" s="145" t="s">
        <v>242</v>
      </c>
      <c r="C2636" s="147" t="s">
        <v>278</v>
      </c>
      <c r="D2636" s="145"/>
      <c r="E2636" s="145"/>
      <c r="F2636" s="145"/>
      <c r="G2636" s="145"/>
    </row>
    <row r="2637" spans="1:7" ht="15">
      <c r="A2637" s="144"/>
      <c r="B2637" s="145" t="s">
        <v>93</v>
      </c>
      <c r="C2637" s="170" t="str">
        <f>A2634</f>
        <v>B.33.a</v>
      </c>
      <c r="D2637" s="145"/>
      <c r="E2637" s="145"/>
      <c r="F2637" s="145"/>
      <c r="G2637" s="145"/>
    </row>
    <row r="2638" spans="1:7" ht="15">
      <c r="A2638" s="144"/>
      <c r="B2638" s="145" t="s">
        <v>1350</v>
      </c>
      <c r="C2638" s="145" t="s">
        <v>1349</v>
      </c>
      <c r="D2638" s="145"/>
      <c r="E2638" s="145"/>
      <c r="F2638" s="145"/>
      <c r="G2638" s="145"/>
    </row>
    <row r="2639" spans="1:7" ht="15">
      <c r="A2639" s="144"/>
      <c r="B2639" s="145" t="s">
        <v>243</v>
      </c>
      <c r="C2639" s="149" t="s">
        <v>879</v>
      </c>
      <c r="D2639" s="145"/>
      <c r="E2639" s="145"/>
      <c r="F2639" s="145"/>
      <c r="G2639" s="145"/>
    </row>
    <row r="2640" spans="1:7" ht="15">
      <c r="A2640" s="144"/>
      <c r="B2640" s="145" t="s">
        <v>245</v>
      </c>
      <c r="C2640" s="150" t="s">
        <v>862</v>
      </c>
      <c r="D2640" s="145"/>
      <c r="E2640" s="145"/>
      <c r="F2640" s="145"/>
      <c r="G2640" s="145"/>
    </row>
    <row r="2641" spans="1:7" ht="15">
      <c r="A2641" s="144"/>
      <c r="B2641" s="145"/>
      <c r="C2641" s="145"/>
      <c r="D2641" s="145"/>
      <c r="E2641" s="145"/>
      <c r="F2641" s="145"/>
      <c r="G2641" s="145"/>
    </row>
    <row r="2642" spans="1:7" ht="15">
      <c r="A2642" s="144"/>
      <c r="B2642" s="151" t="s">
        <v>246</v>
      </c>
      <c r="C2642" s="151" t="s">
        <v>69</v>
      </c>
      <c r="D2642" s="151" t="s">
        <v>91</v>
      </c>
      <c r="E2642" s="151" t="s">
        <v>247</v>
      </c>
      <c r="F2642" s="151" t="s">
        <v>248</v>
      </c>
      <c r="G2642" s="151" t="s">
        <v>249</v>
      </c>
    </row>
    <row r="2643" spans="1:7" ht="15">
      <c r="A2643" s="144"/>
      <c r="B2643" s="623" t="s">
        <v>789</v>
      </c>
      <c r="C2643" s="623"/>
      <c r="D2643" s="623"/>
      <c r="E2643" s="623"/>
      <c r="F2643" s="623"/>
      <c r="G2643" s="623"/>
    </row>
    <row r="2644" spans="1:7" ht="15">
      <c r="A2644" s="144"/>
      <c r="B2644" s="297" t="s">
        <v>913</v>
      </c>
      <c r="C2644" s="153" t="s">
        <v>914</v>
      </c>
      <c r="D2644" s="154" t="s">
        <v>251</v>
      </c>
      <c r="E2644" s="298">
        <v>2.93</v>
      </c>
      <c r="F2644" s="155">
        <v>4.88</v>
      </c>
      <c r="G2644" s="156">
        <v>14.3</v>
      </c>
    </row>
    <row r="2645" spans="1:7" ht="15" customHeight="1">
      <c r="A2645" s="144"/>
      <c r="B2645" s="297"/>
      <c r="C2645" s="153"/>
      <c r="D2645" s="154"/>
      <c r="E2645" s="298"/>
      <c r="F2645" s="155"/>
      <c r="G2645" s="156"/>
    </row>
    <row r="2646" spans="1:7" ht="15">
      <c r="A2646" s="144"/>
      <c r="B2646" s="619" t="s">
        <v>792</v>
      </c>
      <c r="C2646" s="619"/>
      <c r="D2646" s="619"/>
      <c r="E2646" s="619"/>
      <c r="F2646" s="619"/>
      <c r="G2646" s="162">
        <v>14.3</v>
      </c>
    </row>
    <row r="2647" spans="1:7" ht="15">
      <c r="A2647" s="144"/>
      <c r="B2647" s="620" t="s">
        <v>90</v>
      </c>
      <c r="C2647" s="620"/>
      <c r="D2647" s="620"/>
      <c r="E2647" s="620"/>
      <c r="F2647" s="620"/>
      <c r="G2647" s="620"/>
    </row>
    <row r="2648" spans="1:7" ht="15" customHeight="1">
      <c r="A2648" s="144"/>
      <c r="B2648" s="297"/>
      <c r="C2648" s="153"/>
      <c r="D2648" s="154"/>
      <c r="E2648" s="298"/>
      <c r="F2648" s="155"/>
      <c r="G2648" s="156"/>
    </row>
    <row r="2649" spans="1:7" ht="15" customHeight="1">
      <c r="A2649" s="144"/>
      <c r="B2649" s="297"/>
      <c r="C2649" s="153"/>
      <c r="D2649" s="154"/>
      <c r="E2649" s="298"/>
      <c r="F2649" s="155"/>
      <c r="G2649" s="156"/>
    </row>
    <row r="2650" spans="1:7" ht="15">
      <c r="A2650" s="144"/>
      <c r="B2650" s="619" t="s">
        <v>793</v>
      </c>
      <c r="C2650" s="619"/>
      <c r="D2650" s="619"/>
      <c r="E2650" s="619"/>
      <c r="F2650" s="619"/>
      <c r="G2650" s="162">
        <v>0</v>
      </c>
    </row>
    <row r="2651" spans="1:7" ht="15">
      <c r="A2651" s="144"/>
      <c r="B2651" s="620" t="s">
        <v>794</v>
      </c>
      <c r="C2651" s="620"/>
      <c r="D2651" s="620"/>
      <c r="E2651" s="620"/>
      <c r="F2651" s="620"/>
      <c r="G2651" s="620"/>
    </row>
    <row r="2652" spans="1:7" ht="15">
      <c r="A2652" s="144"/>
      <c r="B2652" s="300" t="s">
        <v>915</v>
      </c>
      <c r="C2652" s="153" t="s">
        <v>916</v>
      </c>
      <c r="D2652" s="154" t="s">
        <v>251</v>
      </c>
      <c r="E2652" s="298">
        <v>0.5</v>
      </c>
      <c r="F2652" s="155">
        <v>61</v>
      </c>
      <c r="G2652" s="156">
        <v>30.5</v>
      </c>
    </row>
    <row r="2653" spans="1:7" ht="15" customHeight="1">
      <c r="A2653" s="144"/>
      <c r="B2653" s="300"/>
      <c r="C2653" s="153"/>
      <c r="D2653" s="154"/>
      <c r="E2653" s="298"/>
      <c r="F2653" s="155"/>
      <c r="G2653" s="156"/>
    </row>
    <row r="2654" spans="1:7" ht="15" customHeight="1">
      <c r="A2654" s="144"/>
      <c r="B2654" s="619" t="s">
        <v>797</v>
      </c>
      <c r="C2654" s="619"/>
      <c r="D2654" s="619"/>
      <c r="E2654" s="619"/>
      <c r="F2654" s="619"/>
      <c r="G2654" s="162">
        <v>30.5</v>
      </c>
    </row>
    <row r="2655" spans="1:7" ht="15">
      <c r="A2655" s="144"/>
      <c r="B2655" s="620" t="s">
        <v>798</v>
      </c>
      <c r="C2655" s="620"/>
      <c r="D2655" s="620"/>
      <c r="E2655" s="620"/>
      <c r="F2655" s="620"/>
      <c r="G2655" s="620"/>
    </row>
    <row r="2656" spans="1:7" ht="15" customHeight="1">
      <c r="A2656" s="144"/>
      <c r="B2656" s="300"/>
      <c r="C2656" s="153"/>
      <c r="D2656" s="154"/>
      <c r="E2656" s="298"/>
      <c r="F2656" s="298"/>
      <c r="G2656" s="156"/>
    </row>
    <row r="2657" spans="1:7" ht="15">
      <c r="A2657" s="144"/>
      <c r="B2657" s="300"/>
      <c r="C2657" s="301"/>
      <c r="D2657" s="154"/>
      <c r="E2657" s="298"/>
      <c r="F2657" s="302"/>
      <c r="G2657" s="156"/>
    </row>
    <row r="2658" spans="1:7" ht="15">
      <c r="A2658" s="144"/>
      <c r="B2658" s="303"/>
      <c r="C2658" s="304"/>
      <c r="D2658" s="305"/>
      <c r="E2658" s="306"/>
      <c r="F2658" s="305"/>
      <c r="G2658" s="306"/>
    </row>
    <row r="2659" spans="1:7" ht="15">
      <c r="A2659" s="144"/>
      <c r="B2659" s="621" t="s">
        <v>799</v>
      </c>
      <c r="C2659" s="621"/>
      <c r="D2659" s="621"/>
      <c r="E2659" s="621"/>
      <c r="F2659" s="621"/>
      <c r="G2659" s="307">
        <v>0</v>
      </c>
    </row>
    <row r="2660" spans="1:7" ht="15">
      <c r="A2660" s="144"/>
      <c r="B2660" s="330"/>
      <c r="C2660" s="330"/>
      <c r="D2660" s="330"/>
      <c r="E2660" s="330"/>
      <c r="F2660" s="330"/>
      <c r="G2660" s="330"/>
    </row>
    <row r="2661" spans="1:7" ht="15" customHeight="1">
      <c r="A2661" s="144"/>
      <c r="B2661" s="330"/>
      <c r="C2661" s="330"/>
      <c r="D2661" s="330"/>
      <c r="E2661" s="330"/>
      <c r="F2661" s="329" t="s">
        <v>256</v>
      </c>
      <c r="G2661" s="162">
        <f>G2654+G2650+G2646</f>
        <v>44.8</v>
      </c>
    </row>
    <row r="2662" spans="1:7" ht="24.75">
      <c r="A2662" s="144"/>
      <c r="B2662" s="330"/>
      <c r="C2662" s="330"/>
      <c r="D2662" s="330"/>
      <c r="E2662" s="330"/>
      <c r="F2662" s="329" t="s">
        <v>917</v>
      </c>
      <c r="G2662" s="162">
        <f>'3 - Encargos Soc Anexo C'!$C$55%*'6- Comp Preç Unit'!G2646</f>
        <v>16.732430000000004</v>
      </c>
    </row>
    <row r="2663" spans="1:7" ht="15">
      <c r="A2663" s="144"/>
      <c r="B2663" s="622" t="s">
        <v>918</v>
      </c>
      <c r="C2663" s="622"/>
      <c r="D2663" s="163"/>
      <c r="E2663" s="163"/>
      <c r="F2663" s="329" t="s">
        <v>258</v>
      </c>
      <c r="G2663" s="418">
        <f>'4 - BDI - Anexo D'!$I$26*(G2661+G2662)</f>
        <v>17.661088330036357</v>
      </c>
    </row>
    <row r="2664" spans="1:7" ht="16.5">
      <c r="A2664" s="144"/>
      <c r="B2664" s="622"/>
      <c r="C2664" s="622"/>
      <c r="D2664" s="163"/>
      <c r="E2664" s="163"/>
      <c r="F2664" s="308" t="s">
        <v>802</v>
      </c>
      <c r="G2664" s="309">
        <f>SUM(G2661:G2663)</f>
        <v>79.19351833003637</v>
      </c>
    </row>
    <row r="2665" spans="1:7" ht="16.5">
      <c r="A2665" s="144"/>
      <c r="B2665" s="171"/>
      <c r="C2665" s="171"/>
      <c r="D2665" s="171"/>
      <c r="E2665" s="171"/>
      <c r="F2665" s="308" t="s">
        <v>803</v>
      </c>
      <c r="G2665" s="309">
        <f>SUM(G2661:G2662)</f>
        <v>61.532430000000005</v>
      </c>
    </row>
    <row r="2666" spans="1:7" ht="15">
      <c r="A2666" s="144"/>
      <c r="B2666" s="171"/>
      <c r="C2666" s="171"/>
      <c r="D2666" s="171"/>
      <c r="E2666" s="317"/>
      <c r="F2666" s="310"/>
      <c r="G2666" s="311"/>
    </row>
    <row r="2667" spans="1:9" ht="15">
      <c r="A2667" s="172" t="str">
        <f>'Orçamento Básico - Anexo A'!A120</f>
        <v>B.33.b</v>
      </c>
      <c r="B2667" s="167"/>
      <c r="C2667" s="318" t="str">
        <f>'Orçamento Básico - Anexo A'!B120</f>
        <v xml:space="preserve">Reaterro c/ compactação manual </v>
      </c>
      <c r="D2667" s="167" t="s">
        <v>278</v>
      </c>
      <c r="E2667" s="167"/>
      <c r="F2667" s="167"/>
      <c r="G2667" s="173">
        <f>G2698</f>
        <v>48.51183</v>
      </c>
      <c r="I2667" s="422"/>
    </row>
    <row r="2668" spans="1:7" ht="15">
      <c r="A2668" s="171"/>
      <c r="B2668" s="145" t="s">
        <v>241</v>
      </c>
      <c r="C2668" s="169" t="s">
        <v>369</v>
      </c>
      <c r="D2668" s="145"/>
      <c r="E2668" s="145"/>
      <c r="F2668" s="145"/>
      <c r="G2668" s="145"/>
    </row>
    <row r="2669" spans="2:7" ht="15">
      <c r="B2669" s="145" t="s">
        <v>242</v>
      </c>
      <c r="C2669" s="147" t="s">
        <v>278</v>
      </c>
      <c r="D2669" s="145"/>
      <c r="E2669" s="145"/>
      <c r="F2669" s="145"/>
      <c r="G2669" s="145"/>
    </row>
    <row r="2670" spans="1:7" ht="15">
      <c r="A2670" s="144"/>
      <c r="B2670" s="145" t="s">
        <v>93</v>
      </c>
      <c r="C2670" s="170" t="str">
        <f>A2667</f>
        <v>B.33.b</v>
      </c>
      <c r="D2670" s="145"/>
      <c r="E2670" s="145"/>
      <c r="F2670" s="145"/>
      <c r="G2670" s="145"/>
    </row>
    <row r="2671" spans="1:7" ht="15">
      <c r="A2671" s="144"/>
      <c r="B2671" s="145" t="s">
        <v>1350</v>
      </c>
      <c r="C2671" s="145" t="s">
        <v>1349</v>
      </c>
      <c r="D2671" s="145"/>
      <c r="E2671" s="145"/>
      <c r="F2671" s="145"/>
      <c r="G2671" s="145"/>
    </row>
    <row r="2672" spans="1:7" ht="15">
      <c r="A2672" s="144"/>
      <c r="B2672" s="145" t="s">
        <v>243</v>
      </c>
      <c r="C2672" s="149" t="s">
        <v>879</v>
      </c>
      <c r="D2672" s="145"/>
      <c r="E2672" s="145"/>
      <c r="F2672" s="145"/>
      <c r="G2672" s="145"/>
    </row>
    <row r="2673" spans="1:7" ht="15">
      <c r="A2673" s="144"/>
      <c r="B2673" s="145" t="s">
        <v>245</v>
      </c>
      <c r="C2673" s="150" t="s">
        <v>862</v>
      </c>
      <c r="D2673" s="145"/>
      <c r="E2673" s="145"/>
      <c r="F2673" s="145"/>
      <c r="G2673" s="145"/>
    </row>
    <row r="2674" spans="1:7" ht="15">
      <c r="A2674" s="144"/>
      <c r="B2674" s="145"/>
      <c r="C2674" s="145"/>
      <c r="D2674" s="145"/>
      <c r="E2674" s="145"/>
      <c r="F2674" s="145"/>
      <c r="G2674" s="145"/>
    </row>
    <row r="2675" spans="1:7" ht="15">
      <c r="A2675" s="144"/>
      <c r="B2675" s="151" t="s">
        <v>246</v>
      </c>
      <c r="C2675" s="151" t="s">
        <v>69</v>
      </c>
      <c r="D2675" s="151" t="s">
        <v>91</v>
      </c>
      <c r="E2675" s="151" t="s">
        <v>247</v>
      </c>
      <c r="F2675" s="151" t="s">
        <v>248</v>
      </c>
      <c r="G2675" s="151" t="s">
        <v>249</v>
      </c>
    </row>
    <row r="2676" spans="1:7" ht="15">
      <c r="A2676" s="144"/>
      <c r="B2676" s="623" t="s">
        <v>789</v>
      </c>
      <c r="C2676" s="623"/>
      <c r="D2676" s="623"/>
      <c r="E2676" s="623"/>
      <c r="F2676" s="623"/>
      <c r="G2676" s="623"/>
    </row>
    <row r="2677" spans="1:7" ht="15">
      <c r="A2677" s="144"/>
      <c r="B2677" s="297" t="s">
        <v>913</v>
      </c>
      <c r="C2677" s="153" t="s">
        <v>914</v>
      </c>
      <c r="D2677" s="154" t="s">
        <v>251</v>
      </c>
      <c r="E2677" s="298">
        <v>1.7</v>
      </c>
      <c r="F2677" s="155">
        <v>4.88</v>
      </c>
      <c r="G2677" s="156">
        <v>8.3</v>
      </c>
    </row>
    <row r="2678" spans="1:7" ht="15" customHeight="1">
      <c r="A2678" s="144"/>
      <c r="B2678" s="297"/>
      <c r="C2678" s="153"/>
      <c r="D2678" s="154"/>
      <c r="E2678" s="298"/>
      <c r="F2678" s="155"/>
      <c r="G2678" s="156"/>
    </row>
    <row r="2679" spans="1:7" ht="15">
      <c r="A2679" s="144"/>
      <c r="B2679" s="619" t="s">
        <v>792</v>
      </c>
      <c r="C2679" s="619"/>
      <c r="D2679" s="619"/>
      <c r="E2679" s="619"/>
      <c r="F2679" s="619"/>
      <c r="G2679" s="162">
        <v>8.3</v>
      </c>
    </row>
    <row r="2680" spans="1:7" ht="15">
      <c r="A2680" s="144"/>
      <c r="B2680" s="620" t="s">
        <v>90</v>
      </c>
      <c r="C2680" s="620"/>
      <c r="D2680" s="620"/>
      <c r="E2680" s="620"/>
      <c r="F2680" s="620"/>
      <c r="G2680" s="620"/>
    </row>
    <row r="2681" spans="1:7" ht="15" customHeight="1">
      <c r="A2681" s="144"/>
      <c r="B2681" s="297"/>
      <c r="C2681" s="153"/>
      <c r="D2681" s="154"/>
      <c r="E2681" s="298"/>
      <c r="F2681" s="155"/>
      <c r="G2681" s="156"/>
    </row>
    <row r="2682" spans="1:7" ht="15" customHeight="1">
      <c r="A2682" s="144"/>
      <c r="B2682" s="297"/>
      <c r="C2682" s="153"/>
      <c r="D2682" s="154"/>
      <c r="E2682" s="298"/>
      <c r="F2682" s="155"/>
      <c r="G2682" s="156"/>
    </row>
    <row r="2683" spans="1:7" ht="15">
      <c r="A2683" s="144"/>
      <c r="B2683" s="619" t="s">
        <v>793</v>
      </c>
      <c r="C2683" s="619"/>
      <c r="D2683" s="619"/>
      <c r="E2683" s="619"/>
      <c r="F2683" s="619"/>
      <c r="G2683" s="162">
        <v>0</v>
      </c>
    </row>
    <row r="2684" spans="1:7" ht="15">
      <c r="A2684" s="144"/>
      <c r="B2684" s="620" t="s">
        <v>794</v>
      </c>
      <c r="C2684" s="620"/>
      <c r="D2684" s="620"/>
      <c r="E2684" s="620"/>
      <c r="F2684" s="620"/>
      <c r="G2684" s="620"/>
    </row>
    <row r="2685" spans="1:7" ht="15">
      <c r="A2685" s="144"/>
      <c r="B2685" s="300" t="s">
        <v>915</v>
      </c>
      <c r="C2685" s="153" t="s">
        <v>916</v>
      </c>
      <c r="D2685" s="154" t="s">
        <v>251</v>
      </c>
      <c r="E2685" s="298">
        <v>0.5</v>
      </c>
      <c r="F2685" s="155">
        <v>61</v>
      </c>
      <c r="G2685" s="156">
        <v>30.5</v>
      </c>
    </row>
    <row r="2686" spans="1:7" ht="15" customHeight="1">
      <c r="A2686" s="144"/>
      <c r="B2686" s="300"/>
      <c r="C2686" s="153"/>
      <c r="D2686" s="154"/>
      <c r="E2686" s="298"/>
      <c r="F2686" s="155"/>
      <c r="G2686" s="156"/>
    </row>
    <row r="2687" spans="1:7" ht="15" customHeight="1">
      <c r="A2687" s="144"/>
      <c r="B2687" s="619" t="s">
        <v>797</v>
      </c>
      <c r="C2687" s="619"/>
      <c r="D2687" s="619"/>
      <c r="E2687" s="619"/>
      <c r="F2687" s="619"/>
      <c r="G2687" s="162">
        <v>30.5</v>
      </c>
    </row>
    <row r="2688" spans="1:7" ht="15">
      <c r="A2688" s="144"/>
      <c r="B2688" s="620" t="s">
        <v>798</v>
      </c>
      <c r="C2688" s="620"/>
      <c r="D2688" s="620"/>
      <c r="E2688" s="620"/>
      <c r="F2688" s="620"/>
      <c r="G2688" s="620"/>
    </row>
    <row r="2689" spans="1:7" ht="15" customHeight="1">
      <c r="A2689" s="144"/>
      <c r="B2689" s="300"/>
      <c r="C2689" s="153"/>
      <c r="D2689" s="154"/>
      <c r="E2689" s="298"/>
      <c r="F2689" s="298"/>
      <c r="G2689" s="156"/>
    </row>
    <row r="2690" spans="1:7" ht="15">
      <c r="A2690" s="144"/>
      <c r="B2690" s="300"/>
      <c r="C2690" s="301"/>
      <c r="D2690" s="154"/>
      <c r="E2690" s="298"/>
      <c r="F2690" s="302"/>
      <c r="G2690" s="156"/>
    </row>
    <row r="2691" spans="1:7" ht="15">
      <c r="A2691" s="144"/>
      <c r="B2691" s="303"/>
      <c r="C2691" s="304"/>
      <c r="D2691" s="305"/>
      <c r="E2691" s="306"/>
      <c r="F2691" s="305"/>
      <c r="G2691" s="306"/>
    </row>
    <row r="2692" spans="1:7" ht="15">
      <c r="A2692" s="144"/>
      <c r="B2692" s="621" t="s">
        <v>799</v>
      </c>
      <c r="C2692" s="621"/>
      <c r="D2692" s="621"/>
      <c r="E2692" s="621"/>
      <c r="F2692" s="621"/>
      <c r="G2692" s="307">
        <v>0</v>
      </c>
    </row>
    <row r="2693" spans="1:7" ht="15">
      <c r="A2693" s="144"/>
      <c r="B2693" s="330"/>
      <c r="C2693" s="330"/>
      <c r="D2693" s="330"/>
      <c r="E2693" s="330"/>
      <c r="F2693" s="330"/>
      <c r="G2693" s="330"/>
    </row>
    <row r="2694" spans="1:7" ht="15" customHeight="1">
      <c r="A2694" s="144"/>
      <c r="B2694" s="330"/>
      <c r="C2694" s="330"/>
      <c r="D2694" s="330"/>
      <c r="E2694" s="330"/>
      <c r="F2694" s="329" t="s">
        <v>256</v>
      </c>
      <c r="G2694" s="162">
        <f>G2687+G2683+G2679</f>
        <v>38.8</v>
      </c>
    </row>
    <row r="2695" spans="1:7" ht="24.75">
      <c r="A2695" s="144"/>
      <c r="B2695" s="330"/>
      <c r="C2695" s="330"/>
      <c r="D2695" s="330"/>
      <c r="E2695" s="330"/>
      <c r="F2695" s="329" t="s">
        <v>917</v>
      </c>
      <c r="G2695" s="162">
        <f>'3 - Encargos Soc Anexo C'!$C$55%*'6- Comp Preç Unit'!G2679</f>
        <v>9.711830000000003</v>
      </c>
    </row>
    <row r="2696" spans="1:7" ht="15">
      <c r="A2696" s="144"/>
      <c r="B2696" s="622" t="s">
        <v>918</v>
      </c>
      <c r="C2696" s="622"/>
      <c r="D2696" s="163"/>
      <c r="E2696" s="163"/>
      <c r="F2696" s="329" t="s">
        <v>258</v>
      </c>
      <c r="G2696" s="418">
        <f>'4 - BDI - Anexo D'!$I$26*(G2694+G2695)</f>
        <v>13.923905080324433</v>
      </c>
    </row>
    <row r="2697" spans="1:7" ht="16.5">
      <c r="A2697" s="144"/>
      <c r="B2697" s="622"/>
      <c r="C2697" s="622"/>
      <c r="D2697" s="163"/>
      <c r="E2697" s="163"/>
      <c r="F2697" s="308" t="s">
        <v>802</v>
      </c>
      <c r="G2697" s="309">
        <f>SUM(G2694:G2696)</f>
        <v>62.435735080324434</v>
      </c>
    </row>
    <row r="2698" spans="1:7" ht="16.5">
      <c r="A2698" s="144"/>
      <c r="B2698" s="171"/>
      <c r="C2698" s="171"/>
      <c r="D2698" s="171"/>
      <c r="E2698" s="171"/>
      <c r="F2698" s="308" t="s">
        <v>803</v>
      </c>
      <c r="G2698" s="309">
        <f>SUM(G2694:G2695)</f>
        <v>48.51183</v>
      </c>
    </row>
    <row r="2699" spans="1:7" ht="15">
      <c r="A2699" s="144"/>
      <c r="B2699" s="171"/>
      <c r="C2699" s="171"/>
      <c r="D2699" s="171"/>
      <c r="E2699" s="317"/>
      <c r="F2699" s="310"/>
      <c r="G2699" s="311"/>
    </row>
    <row r="2700" spans="1:9" ht="16.5">
      <c r="A2700" s="172" t="str">
        <f>'Orçamento Básico - Anexo A'!A122</f>
        <v>B.34.a</v>
      </c>
      <c r="B2700" s="167"/>
      <c r="C2700" s="318" t="str">
        <f>'Orçamento Básico - Anexo A'!B122</f>
        <v>Concreto para recomposição de piso cimentado e/ou envelopamento de eletrodutos</v>
      </c>
      <c r="D2700" s="167" t="s">
        <v>278</v>
      </c>
      <c r="E2700" s="167"/>
      <c r="F2700" s="167"/>
      <c r="G2700" s="173">
        <f>G2733</f>
        <v>336.27088000000003</v>
      </c>
      <c r="I2700" s="422"/>
    </row>
    <row r="2701" spans="1:7" ht="16.5">
      <c r="A2701" s="171"/>
      <c r="B2701" s="145" t="s">
        <v>241</v>
      </c>
      <c r="C2701" s="169" t="s">
        <v>371</v>
      </c>
      <c r="D2701" s="145"/>
      <c r="E2701" s="145"/>
      <c r="F2701" s="145"/>
      <c r="G2701" s="145"/>
    </row>
    <row r="2702" spans="2:7" ht="15">
      <c r="B2702" s="145" t="s">
        <v>242</v>
      </c>
      <c r="C2702" s="147" t="s">
        <v>278</v>
      </c>
      <c r="D2702" s="145"/>
      <c r="E2702" s="145"/>
      <c r="F2702" s="145"/>
      <c r="G2702" s="145"/>
    </row>
    <row r="2703" spans="1:7" ht="15" customHeight="1">
      <c r="A2703" s="144"/>
      <c r="B2703" s="145" t="s">
        <v>93</v>
      </c>
      <c r="C2703" s="170" t="str">
        <f>A2700</f>
        <v>B.34.a</v>
      </c>
      <c r="D2703" s="145"/>
      <c r="E2703" s="145"/>
      <c r="F2703" s="145"/>
      <c r="G2703" s="145"/>
    </row>
    <row r="2704" spans="1:7" ht="15">
      <c r="A2704" s="144"/>
      <c r="B2704" s="145" t="s">
        <v>1350</v>
      </c>
      <c r="C2704" s="145" t="s">
        <v>1349</v>
      </c>
      <c r="D2704" s="145"/>
      <c r="E2704" s="145"/>
      <c r="F2704" s="145"/>
      <c r="G2704" s="145"/>
    </row>
    <row r="2705" spans="1:7" ht="15">
      <c r="A2705" s="144"/>
      <c r="B2705" s="145" t="s">
        <v>243</v>
      </c>
      <c r="C2705" s="149" t="s">
        <v>879</v>
      </c>
      <c r="D2705" s="145"/>
      <c r="E2705" s="145"/>
      <c r="F2705" s="145"/>
      <c r="G2705" s="145"/>
    </row>
    <row r="2706" spans="1:7" ht="15">
      <c r="A2706" s="144"/>
      <c r="B2706" s="145" t="s">
        <v>245</v>
      </c>
      <c r="C2706" s="150" t="s">
        <v>862</v>
      </c>
      <c r="D2706" s="145"/>
      <c r="E2706" s="145"/>
      <c r="F2706" s="145"/>
      <c r="G2706" s="145"/>
    </row>
    <row r="2707" spans="1:7" ht="15">
      <c r="A2707" s="144"/>
      <c r="B2707" s="145"/>
      <c r="C2707" s="145"/>
      <c r="D2707" s="145"/>
      <c r="E2707" s="145"/>
      <c r="F2707" s="145"/>
      <c r="G2707" s="145"/>
    </row>
    <row r="2708" spans="1:7" ht="15">
      <c r="A2708" s="144"/>
      <c r="B2708" s="151" t="s">
        <v>246</v>
      </c>
      <c r="C2708" s="151" t="s">
        <v>69</v>
      </c>
      <c r="D2708" s="151" t="s">
        <v>91</v>
      </c>
      <c r="E2708" s="151" t="s">
        <v>247</v>
      </c>
      <c r="F2708" s="151" t="s">
        <v>248</v>
      </c>
      <c r="G2708" s="151" t="s">
        <v>249</v>
      </c>
    </row>
    <row r="2709" spans="1:7" ht="15">
      <c r="A2709" s="144"/>
      <c r="B2709" s="623" t="s">
        <v>789</v>
      </c>
      <c r="C2709" s="623"/>
      <c r="D2709" s="623"/>
      <c r="E2709" s="623"/>
      <c r="F2709" s="623"/>
      <c r="G2709" s="623"/>
    </row>
    <row r="2710" spans="1:7" ht="15">
      <c r="A2710" s="144"/>
      <c r="B2710" s="297" t="s">
        <v>913</v>
      </c>
      <c r="C2710" s="153" t="s">
        <v>914</v>
      </c>
      <c r="D2710" s="154" t="s">
        <v>251</v>
      </c>
      <c r="E2710" s="298">
        <v>10</v>
      </c>
      <c r="F2710" s="155">
        <v>4.88</v>
      </c>
      <c r="G2710" s="156">
        <v>48.8</v>
      </c>
    </row>
    <row r="2711" spans="1:7" ht="15">
      <c r="A2711" s="144"/>
      <c r="B2711" s="297"/>
      <c r="C2711" s="153"/>
      <c r="D2711" s="154"/>
      <c r="E2711" s="298"/>
      <c r="F2711" s="155"/>
      <c r="G2711" s="156"/>
    </row>
    <row r="2712" spans="1:7" ht="15">
      <c r="A2712" s="144"/>
      <c r="B2712" s="619" t="s">
        <v>792</v>
      </c>
      <c r="C2712" s="619"/>
      <c r="D2712" s="619"/>
      <c r="E2712" s="619"/>
      <c r="F2712" s="619"/>
      <c r="G2712" s="162">
        <v>48.8</v>
      </c>
    </row>
    <row r="2713" spans="1:7" ht="15">
      <c r="A2713" s="144"/>
      <c r="B2713" s="620" t="s">
        <v>90</v>
      </c>
      <c r="C2713" s="620"/>
      <c r="D2713" s="620"/>
      <c r="E2713" s="620"/>
      <c r="F2713" s="620"/>
      <c r="G2713" s="620"/>
    </row>
    <row r="2714" spans="1:7" ht="15" customHeight="1">
      <c r="A2714" s="144"/>
      <c r="B2714" s="297" t="s">
        <v>863</v>
      </c>
      <c r="C2714" s="153" t="s">
        <v>864</v>
      </c>
      <c r="D2714" s="154" t="s">
        <v>865</v>
      </c>
      <c r="E2714" s="298">
        <v>0.9658</v>
      </c>
      <c r="F2714" s="155">
        <v>56</v>
      </c>
      <c r="G2714" s="156">
        <v>54.08</v>
      </c>
    </row>
    <row r="2715" spans="1:7" ht="15" customHeight="1">
      <c r="A2715" s="144"/>
      <c r="B2715" s="297" t="s">
        <v>866</v>
      </c>
      <c r="C2715" s="153" t="s">
        <v>867</v>
      </c>
      <c r="D2715" s="154" t="s">
        <v>868</v>
      </c>
      <c r="E2715" s="298">
        <v>220</v>
      </c>
      <c r="F2715" s="155">
        <v>0.5</v>
      </c>
      <c r="G2715" s="156">
        <v>110</v>
      </c>
    </row>
    <row r="2716" spans="1:7" ht="15">
      <c r="A2716" s="144"/>
      <c r="B2716" s="297" t="s">
        <v>869</v>
      </c>
      <c r="C2716" s="153" t="s">
        <v>870</v>
      </c>
      <c r="D2716" s="154" t="s">
        <v>865</v>
      </c>
      <c r="E2716" s="298">
        <v>0.778</v>
      </c>
      <c r="F2716" s="155">
        <v>46</v>
      </c>
      <c r="G2716" s="156">
        <v>35.79</v>
      </c>
    </row>
    <row r="2717" spans="1:7" ht="15">
      <c r="A2717" s="144"/>
      <c r="B2717" s="297"/>
      <c r="C2717" s="153"/>
      <c r="D2717" s="154"/>
      <c r="E2717" s="298"/>
      <c r="F2717" s="155"/>
      <c r="G2717" s="156"/>
    </row>
    <row r="2718" spans="1:7" ht="15">
      <c r="A2718" s="144"/>
      <c r="B2718" s="619" t="s">
        <v>793</v>
      </c>
      <c r="C2718" s="619"/>
      <c r="D2718" s="619"/>
      <c r="E2718" s="619"/>
      <c r="F2718" s="619"/>
      <c r="G2718" s="162">
        <v>199.87</v>
      </c>
    </row>
    <row r="2719" spans="1:7" ht="15" customHeight="1">
      <c r="A2719" s="144"/>
      <c r="B2719" s="620" t="s">
        <v>794</v>
      </c>
      <c r="C2719" s="620"/>
      <c r="D2719" s="620"/>
      <c r="E2719" s="620"/>
      <c r="F2719" s="620"/>
      <c r="G2719" s="620"/>
    </row>
    <row r="2720" spans="1:7" ht="15" customHeight="1">
      <c r="A2720" s="144"/>
      <c r="B2720" s="300" t="s">
        <v>915</v>
      </c>
      <c r="C2720" s="153" t="s">
        <v>916</v>
      </c>
      <c r="D2720" s="154" t="s">
        <v>251</v>
      </c>
      <c r="E2720" s="298">
        <v>0.5</v>
      </c>
      <c r="F2720" s="155">
        <v>61</v>
      </c>
      <c r="G2720" s="156">
        <v>30.5</v>
      </c>
    </row>
    <row r="2721" spans="1:7" ht="15">
      <c r="A2721" s="144"/>
      <c r="B2721" s="300"/>
      <c r="C2721" s="153"/>
      <c r="D2721" s="154"/>
      <c r="E2721" s="298"/>
      <c r="F2721" s="155"/>
      <c r="G2721" s="156"/>
    </row>
    <row r="2722" spans="1:7" ht="15" customHeight="1">
      <c r="A2722" s="144"/>
      <c r="B2722" s="619" t="s">
        <v>797</v>
      </c>
      <c r="C2722" s="619"/>
      <c r="D2722" s="619"/>
      <c r="E2722" s="619"/>
      <c r="F2722" s="619"/>
      <c r="G2722" s="162">
        <v>30.5</v>
      </c>
    </row>
    <row r="2723" spans="1:7" ht="15">
      <c r="A2723" s="144"/>
      <c r="B2723" s="620" t="s">
        <v>798</v>
      </c>
      <c r="C2723" s="620"/>
      <c r="D2723" s="620"/>
      <c r="E2723" s="620"/>
      <c r="F2723" s="620"/>
      <c r="G2723" s="620"/>
    </row>
    <row r="2724" spans="1:7" ht="15">
      <c r="A2724" s="144"/>
      <c r="B2724" s="300"/>
      <c r="C2724" s="153"/>
      <c r="D2724" s="154"/>
      <c r="E2724" s="298"/>
      <c r="F2724" s="298"/>
      <c r="G2724" s="156"/>
    </row>
    <row r="2725" spans="1:7" ht="15">
      <c r="A2725" s="144"/>
      <c r="B2725" s="300"/>
      <c r="C2725" s="301"/>
      <c r="D2725" s="154"/>
      <c r="E2725" s="298"/>
      <c r="F2725" s="302"/>
      <c r="G2725" s="156"/>
    </row>
    <row r="2726" spans="1:7" ht="15">
      <c r="A2726" s="144"/>
      <c r="B2726" s="303"/>
      <c r="C2726" s="304"/>
      <c r="D2726" s="305"/>
      <c r="E2726" s="306"/>
      <c r="F2726" s="305"/>
      <c r="G2726" s="306"/>
    </row>
    <row r="2727" spans="1:7" ht="15" customHeight="1">
      <c r="A2727" s="144"/>
      <c r="B2727" s="621" t="s">
        <v>799</v>
      </c>
      <c r="C2727" s="621"/>
      <c r="D2727" s="621"/>
      <c r="E2727" s="621"/>
      <c r="F2727" s="621"/>
      <c r="G2727" s="307">
        <v>0</v>
      </c>
    </row>
    <row r="2728" spans="1:7" ht="15">
      <c r="A2728" s="144"/>
      <c r="B2728" s="330"/>
      <c r="C2728" s="330"/>
      <c r="D2728" s="330"/>
      <c r="E2728" s="330"/>
      <c r="F2728" s="330"/>
      <c r="G2728" s="330"/>
    </row>
    <row r="2729" spans="1:7" ht="16.5">
      <c r="A2729" s="144"/>
      <c r="B2729" s="330"/>
      <c r="C2729" s="330"/>
      <c r="D2729" s="330"/>
      <c r="E2729" s="330"/>
      <c r="F2729" s="329" t="s">
        <v>256</v>
      </c>
      <c r="G2729" s="162">
        <f>G2722+G2718+G2712</f>
        <v>279.17</v>
      </c>
    </row>
    <row r="2730" spans="1:7" ht="24.75">
      <c r="A2730" s="144"/>
      <c r="B2730" s="330"/>
      <c r="C2730" s="330"/>
      <c r="D2730" s="330"/>
      <c r="E2730" s="330"/>
      <c r="F2730" s="329" t="s">
        <v>917</v>
      </c>
      <c r="G2730" s="162">
        <f>'3 - Encargos Soc Anexo C'!$C$55%*'6- Comp Preç Unit'!G2712</f>
        <v>57.100880000000004</v>
      </c>
    </row>
    <row r="2731" spans="1:7" ht="15">
      <c r="A2731" s="144"/>
      <c r="B2731" s="622" t="s">
        <v>918</v>
      </c>
      <c r="C2731" s="622"/>
      <c r="D2731" s="163"/>
      <c r="E2731" s="163"/>
      <c r="F2731" s="329" t="s">
        <v>258</v>
      </c>
      <c r="G2731" s="418">
        <f>'4 - BDI - Anexo D'!$I$26*(G2729+G2730)</f>
        <v>96.51674270785432</v>
      </c>
    </row>
    <row r="2732" spans="1:7" ht="16.5">
      <c r="A2732" s="144"/>
      <c r="B2732" s="622"/>
      <c r="C2732" s="622"/>
      <c r="D2732" s="163"/>
      <c r="E2732" s="163"/>
      <c r="F2732" s="308" t="s">
        <v>802</v>
      </c>
      <c r="G2732" s="309">
        <f>SUM(G2729:G2731)</f>
        <v>432.7876227078543</v>
      </c>
    </row>
    <row r="2733" spans="1:7" ht="16.5">
      <c r="A2733" s="171"/>
      <c r="B2733" s="171"/>
      <c r="C2733" s="171"/>
      <c r="D2733" s="171"/>
      <c r="E2733" s="171"/>
      <c r="F2733" s="308" t="s">
        <v>803</v>
      </c>
      <c r="G2733" s="309">
        <f>SUM(G2729:G2730)</f>
        <v>336.27088000000003</v>
      </c>
    </row>
    <row r="2734" spans="1:7" ht="15">
      <c r="A2734" s="171"/>
      <c r="B2734" s="171"/>
      <c r="C2734" s="171"/>
      <c r="D2734" s="171"/>
      <c r="E2734" s="317"/>
      <c r="F2734" s="310"/>
      <c r="G2734" s="311"/>
    </row>
    <row r="2735" spans="1:9" ht="15">
      <c r="A2735" s="172" t="str">
        <f>'Orçamento Básico - Anexo A'!A124</f>
        <v>B.35.a</v>
      </c>
      <c r="B2735" s="167"/>
      <c r="C2735" s="168" t="str">
        <f>'Orçamento Básico - Anexo A'!B124</f>
        <v>Ferro galvanizado aparente leve - até 3"</v>
      </c>
      <c r="D2735" s="167" t="s">
        <v>274</v>
      </c>
      <c r="E2735" s="167"/>
      <c r="F2735" s="167"/>
      <c r="G2735" s="173">
        <f>G2766</f>
        <v>6.475668</v>
      </c>
      <c r="I2735" s="422"/>
    </row>
    <row r="2736" spans="1:7" ht="16.5" customHeight="1">
      <c r="A2736" s="144"/>
      <c r="B2736" s="145" t="s">
        <v>241</v>
      </c>
      <c r="C2736" s="169" t="s">
        <v>373</v>
      </c>
      <c r="D2736" s="145"/>
      <c r="E2736" s="145"/>
      <c r="F2736" s="145"/>
      <c r="G2736" s="145"/>
    </row>
    <row r="2737" spans="1:7" ht="15">
      <c r="A2737" s="144"/>
      <c r="B2737" s="145" t="s">
        <v>242</v>
      </c>
      <c r="C2737" s="147" t="s">
        <v>274</v>
      </c>
      <c r="D2737" s="145"/>
      <c r="E2737" s="145"/>
      <c r="F2737" s="145"/>
      <c r="G2737" s="145"/>
    </row>
    <row r="2738" spans="1:7" ht="15">
      <c r="A2738" s="144"/>
      <c r="B2738" s="145" t="s">
        <v>93</v>
      </c>
      <c r="C2738" s="170" t="str">
        <f>A2735</f>
        <v>B.35.a</v>
      </c>
      <c r="D2738" s="145"/>
      <c r="E2738" s="145"/>
      <c r="F2738" s="145"/>
      <c r="G2738" s="145"/>
    </row>
    <row r="2739" spans="1:7" ht="15">
      <c r="A2739" s="144"/>
      <c r="B2739" s="145" t="s">
        <v>1350</v>
      </c>
      <c r="C2739" s="145" t="s">
        <v>1349</v>
      </c>
      <c r="D2739" s="145"/>
      <c r="E2739" s="145"/>
      <c r="F2739" s="145"/>
      <c r="G2739" s="145"/>
    </row>
    <row r="2740" spans="1:7" ht="15">
      <c r="A2740" s="144"/>
      <c r="B2740" s="145" t="s">
        <v>243</v>
      </c>
      <c r="C2740" s="149" t="s">
        <v>822</v>
      </c>
      <c r="D2740" s="145"/>
      <c r="E2740" s="145"/>
      <c r="F2740" s="145"/>
      <c r="G2740" s="145"/>
    </row>
    <row r="2741" spans="1:7" ht="15">
      <c r="A2741" s="144"/>
      <c r="B2741" s="145" t="s">
        <v>245</v>
      </c>
      <c r="C2741" s="150" t="s">
        <v>1332</v>
      </c>
      <c r="D2741" s="145"/>
      <c r="E2741" s="145"/>
      <c r="F2741" s="145"/>
      <c r="G2741" s="145"/>
    </row>
    <row r="2742" spans="1:7" ht="15">
      <c r="A2742" s="144"/>
      <c r="B2742" s="145"/>
      <c r="C2742" s="145"/>
      <c r="D2742" s="145"/>
      <c r="E2742" s="145"/>
      <c r="F2742" s="145"/>
      <c r="G2742" s="145"/>
    </row>
    <row r="2743" spans="1:7" ht="15">
      <c r="A2743" s="144"/>
      <c r="B2743" s="151" t="s">
        <v>246</v>
      </c>
      <c r="C2743" s="151" t="s">
        <v>69</v>
      </c>
      <c r="D2743" s="151" t="s">
        <v>91</v>
      </c>
      <c r="E2743" s="151" t="s">
        <v>247</v>
      </c>
      <c r="F2743" s="151" t="s">
        <v>248</v>
      </c>
      <c r="G2743" s="151" t="s">
        <v>249</v>
      </c>
    </row>
    <row r="2744" spans="1:7" ht="15">
      <c r="A2744" s="144"/>
      <c r="B2744" s="623" t="s">
        <v>789</v>
      </c>
      <c r="C2744" s="623"/>
      <c r="D2744" s="623"/>
      <c r="E2744" s="623"/>
      <c r="F2744" s="623"/>
      <c r="G2744" s="623"/>
    </row>
    <row r="2745" spans="1:7" ht="15">
      <c r="A2745" s="144"/>
      <c r="B2745" s="297" t="s">
        <v>585</v>
      </c>
      <c r="C2745" s="153" t="s">
        <v>790</v>
      </c>
      <c r="D2745" s="154" t="s">
        <v>251</v>
      </c>
      <c r="E2745" s="298">
        <v>0.05</v>
      </c>
      <c r="F2745" s="155">
        <v>5.6</v>
      </c>
      <c r="G2745" s="156">
        <v>0.28</v>
      </c>
    </row>
    <row r="2746" spans="1:7" ht="15">
      <c r="A2746" s="144"/>
      <c r="B2746" s="297" t="s">
        <v>582</v>
      </c>
      <c r="C2746" s="153" t="s">
        <v>791</v>
      </c>
      <c r="D2746" s="154" t="s">
        <v>251</v>
      </c>
      <c r="E2746" s="298">
        <v>0.05</v>
      </c>
      <c r="F2746" s="155">
        <v>7.2</v>
      </c>
      <c r="G2746" s="156">
        <v>0.36</v>
      </c>
    </row>
    <row r="2747" spans="1:7" ht="15" customHeight="1">
      <c r="A2747" s="144"/>
      <c r="B2747" s="619" t="s">
        <v>805</v>
      </c>
      <c r="C2747" s="619"/>
      <c r="D2747" s="619"/>
      <c r="E2747" s="619"/>
      <c r="F2747" s="619"/>
      <c r="G2747" s="156">
        <v>0.036</v>
      </c>
    </row>
    <row r="2748" spans="1:7" ht="15" customHeight="1">
      <c r="A2748" s="144"/>
      <c r="B2748" s="619" t="s">
        <v>792</v>
      </c>
      <c r="C2748" s="619"/>
      <c r="D2748" s="619"/>
      <c r="E2748" s="619"/>
      <c r="F2748" s="619"/>
      <c r="G2748" s="162">
        <v>0.68</v>
      </c>
    </row>
    <row r="2749" spans="1:7" ht="15">
      <c r="A2749" s="144"/>
      <c r="B2749" s="620" t="s">
        <v>90</v>
      </c>
      <c r="C2749" s="620"/>
      <c r="D2749" s="620"/>
      <c r="E2749" s="620"/>
      <c r="F2749" s="620"/>
      <c r="G2749" s="620"/>
    </row>
    <row r="2750" spans="1:7" ht="15">
      <c r="A2750" s="144"/>
      <c r="B2750" s="297"/>
      <c r="C2750" s="153"/>
      <c r="D2750" s="154"/>
      <c r="E2750" s="298"/>
      <c r="F2750" s="155"/>
      <c r="G2750" s="156"/>
    </row>
    <row r="2751" spans="1:7" ht="15">
      <c r="A2751" s="144"/>
      <c r="B2751" s="299"/>
      <c r="C2751" s="153"/>
      <c r="D2751" s="154"/>
      <c r="E2751" s="298"/>
      <c r="F2751" s="155"/>
      <c r="G2751" s="156"/>
    </row>
    <row r="2752" spans="1:7" ht="15" customHeight="1">
      <c r="A2752" s="144"/>
      <c r="B2752" s="619" t="s">
        <v>793</v>
      </c>
      <c r="C2752" s="619"/>
      <c r="D2752" s="619"/>
      <c r="E2752" s="619"/>
      <c r="F2752" s="619"/>
      <c r="G2752" s="162">
        <v>0</v>
      </c>
    </row>
    <row r="2753" spans="1:7" ht="15" customHeight="1">
      <c r="A2753" s="144"/>
      <c r="B2753" s="620" t="s">
        <v>794</v>
      </c>
      <c r="C2753" s="620"/>
      <c r="D2753" s="620"/>
      <c r="E2753" s="620"/>
      <c r="F2753" s="620"/>
      <c r="G2753" s="620"/>
    </row>
    <row r="2754" spans="1:7" ht="24.75">
      <c r="A2754" s="144"/>
      <c r="B2754" s="297" t="s">
        <v>1175</v>
      </c>
      <c r="C2754" s="153" t="s">
        <v>239</v>
      </c>
      <c r="D2754" s="154" t="s">
        <v>240</v>
      </c>
      <c r="E2754" s="298">
        <v>0.05</v>
      </c>
      <c r="F2754" s="155">
        <v>100.06</v>
      </c>
      <c r="G2754" s="156">
        <v>5</v>
      </c>
    </row>
    <row r="2755" spans="1:7" ht="15" customHeight="1">
      <c r="A2755" s="144"/>
      <c r="B2755" s="619" t="s">
        <v>797</v>
      </c>
      <c r="C2755" s="619"/>
      <c r="D2755" s="619"/>
      <c r="E2755" s="619"/>
      <c r="F2755" s="619"/>
      <c r="G2755" s="162">
        <v>5</v>
      </c>
    </row>
    <row r="2756" spans="1:7" ht="15">
      <c r="A2756" s="144"/>
      <c r="B2756" s="620" t="s">
        <v>798</v>
      </c>
      <c r="C2756" s="620"/>
      <c r="D2756" s="620"/>
      <c r="E2756" s="620"/>
      <c r="F2756" s="620"/>
      <c r="G2756" s="620"/>
    </row>
    <row r="2757" spans="1:7" ht="15">
      <c r="A2757" s="144"/>
      <c r="B2757" s="300"/>
      <c r="C2757" s="153"/>
      <c r="D2757" s="154"/>
      <c r="E2757" s="298"/>
      <c r="F2757" s="298"/>
      <c r="G2757" s="156"/>
    </row>
    <row r="2758" spans="1:7" ht="15">
      <c r="A2758" s="144"/>
      <c r="B2758" s="300"/>
      <c r="C2758" s="301"/>
      <c r="D2758" s="154"/>
      <c r="E2758" s="298"/>
      <c r="F2758" s="302"/>
      <c r="G2758" s="156"/>
    </row>
    <row r="2759" spans="1:7" ht="15">
      <c r="A2759" s="144"/>
      <c r="B2759" s="303"/>
      <c r="C2759" s="304"/>
      <c r="D2759" s="305"/>
      <c r="E2759" s="306"/>
      <c r="F2759" s="305"/>
      <c r="G2759" s="306"/>
    </row>
    <row r="2760" spans="1:7" ht="15" customHeight="1">
      <c r="A2760" s="144"/>
      <c r="B2760" s="621" t="s">
        <v>799</v>
      </c>
      <c r="C2760" s="621"/>
      <c r="D2760" s="621"/>
      <c r="E2760" s="621"/>
      <c r="F2760" s="621"/>
      <c r="G2760" s="307">
        <v>0</v>
      </c>
    </row>
    <row r="2761" spans="1:7" ht="15">
      <c r="A2761" s="144"/>
      <c r="B2761" s="330"/>
      <c r="C2761" s="330"/>
      <c r="D2761" s="330"/>
      <c r="E2761" s="330"/>
      <c r="F2761" s="330"/>
      <c r="G2761" s="330"/>
    </row>
    <row r="2762" spans="1:7" ht="16.5">
      <c r="A2762" s="144"/>
      <c r="B2762" s="330"/>
      <c r="C2762" s="330"/>
      <c r="D2762" s="330"/>
      <c r="E2762" s="330"/>
      <c r="F2762" s="329" t="s">
        <v>256</v>
      </c>
      <c r="G2762" s="162">
        <f>G2755+G2752+G2748</f>
        <v>5.68</v>
      </c>
    </row>
    <row r="2763" spans="1:7" ht="24.75">
      <c r="A2763" s="144"/>
      <c r="B2763" s="330"/>
      <c r="C2763" s="330"/>
      <c r="D2763" s="330"/>
      <c r="E2763" s="330"/>
      <c r="F2763" s="329" t="s">
        <v>800</v>
      </c>
      <c r="G2763" s="162">
        <f>'3 - Encargos Soc Anexo C'!$C$55%*'6- Comp Preç Unit'!G2748</f>
        <v>0.7956680000000002</v>
      </c>
    </row>
    <row r="2764" spans="1:7" ht="15">
      <c r="A2764" s="144"/>
      <c r="B2764" s="622"/>
      <c r="C2764" s="622"/>
      <c r="D2764" s="163"/>
      <c r="E2764" s="163"/>
      <c r="F2764" s="329" t="s">
        <v>258</v>
      </c>
      <c r="G2764" s="418">
        <f>'4 - BDI - Anexo D'!$I$26*(G2762+G2763)</f>
        <v>1.8586515199219316</v>
      </c>
    </row>
    <row r="2765" spans="1:7" ht="16.5">
      <c r="A2765" s="144"/>
      <c r="B2765" s="622"/>
      <c r="C2765" s="622"/>
      <c r="D2765" s="163"/>
      <c r="E2765" s="163"/>
      <c r="F2765" s="308" t="s">
        <v>802</v>
      </c>
      <c r="G2765" s="309">
        <f>SUM(G2762:G2764)</f>
        <v>8.334319519921932</v>
      </c>
    </row>
    <row r="2766" spans="1:7" ht="16.5">
      <c r="A2766" s="171"/>
      <c r="B2766" s="171"/>
      <c r="C2766" s="171"/>
      <c r="D2766" s="171"/>
      <c r="E2766" s="171"/>
      <c r="F2766" s="308" t="s">
        <v>803</v>
      </c>
      <c r="G2766" s="309">
        <f>SUM(G2762:G2763)</f>
        <v>6.475668</v>
      </c>
    </row>
    <row r="2767" spans="1:7" ht="15">
      <c r="A2767" s="171"/>
      <c r="B2767" s="171"/>
      <c r="C2767" s="171"/>
      <c r="D2767" s="171"/>
      <c r="E2767" s="317"/>
      <c r="F2767" s="310"/>
      <c r="G2767" s="311"/>
    </row>
    <row r="2768" spans="1:9" ht="15">
      <c r="A2768" s="172" t="str">
        <f>'Orçamento Básico - Anexo A'!A125</f>
        <v>B.35.b</v>
      </c>
      <c r="B2768" s="167"/>
      <c r="C2768" s="168" t="str">
        <f>'Orçamento Básico - Anexo A'!B123</f>
        <v>Retirada de metro de eletroduto c/ acessórios</v>
      </c>
      <c r="D2768" s="167" t="s">
        <v>274</v>
      </c>
      <c r="E2768" s="167"/>
      <c r="F2768" s="167"/>
      <c r="G2768" s="173">
        <f>G2799</f>
        <v>3.8897410000000003</v>
      </c>
      <c r="I2768" s="422"/>
    </row>
    <row r="2769" spans="1:7" ht="15">
      <c r="A2769" s="144"/>
      <c r="B2769" s="145" t="s">
        <v>241</v>
      </c>
      <c r="C2769" s="169" t="s">
        <v>374</v>
      </c>
      <c r="D2769" s="145"/>
      <c r="E2769" s="145"/>
      <c r="F2769" s="145"/>
      <c r="G2769" s="145"/>
    </row>
    <row r="2770" spans="1:7" ht="15">
      <c r="A2770" s="144"/>
      <c r="B2770" s="145" t="s">
        <v>242</v>
      </c>
      <c r="C2770" s="147" t="s">
        <v>274</v>
      </c>
      <c r="D2770" s="145"/>
      <c r="E2770" s="145"/>
      <c r="F2770" s="145"/>
      <c r="G2770" s="145"/>
    </row>
    <row r="2771" spans="1:7" ht="15">
      <c r="A2771" s="144"/>
      <c r="B2771" s="145" t="s">
        <v>93</v>
      </c>
      <c r="C2771" s="170" t="str">
        <f>A2768</f>
        <v>B.35.b</v>
      </c>
      <c r="D2771" s="145"/>
      <c r="E2771" s="145"/>
      <c r="F2771" s="145"/>
      <c r="G2771" s="145"/>
    </row>
    <row r="2772" spans="1:7" ht="15">
      <c r="A2772" s="144"/>
      <c r="B2772" s="145" t="s">
        <v>1350</v>
      </c>
      <c r="C2772" s="145" t="s">
        <v>1349</v>
      </c>
      <c r="D2772" s="145"/>
      <c r="E2772" s="145"/>
      <c r="F2772" s="145"/>
      <c r="G2772" s="145"/>
    </row>
    <row r="2773" spans="1:7" ht="15">
      <c r="A2773" s="144"/>
      <c r="B2773" s="145" t="s">
        <v>243</v>
      </c>
      <c r="C2773" s="149" t="s">
        <v>822</v>
      </c>
      <c r="D2773" s="145"/>
      <c r="E2773" s="145"/>
      <c r="F2773" s="145"/>
      <c r="G2773" s="145"/>
    </row>
    <row r="2774" spans="1:7" ht="15">
      <c r="A2774" s="144"/>
      <c r="B2774" s="145" t="s">
        <v>245</v>
      </c>
      <c r="C2774" s="150" t="s">
        <v>1332</v>
      </c>
      <c r="D2774" s="145"/>
      <c r="E2774" s="145"/>
      <c r="F2774" s="145"/>
      <c r="G2774" s="145"/>
    </row>
    <row r="2775" spans="1:7" ht="15">
      <c r="A2775" s="144"/>
      <c r="B2775" s="145"/>
      <c r="C2775" s="145"/>
      <c r="D2775" s="145"/>
      <c r="E2775" s="145"/>
      <c r="F2775" s="145"/>
      <c r="G2775" s="145"/>
    </row>
    <row r="2776" spans="1:7" ht="15">
      <c r="A2776" s="144"/>
      <c r="B2776" s="151" t="s">
        <v>246</v>
      </c>
      <c r="C2776" s="151" t="s">
        <v>69</v>
      </c>
      <c r="D2776" s="151" t="s">
        <v>91</v>
      </c>
      <c r="E2776" s="151" t="s">
        <v>247</v>
      </c>
      <c r="F2776" s="151" t="s">
        <v>248</v>
      </c>
      <c r="G2776" s="151" t="s">
        <v>249</v>
      </c>
    </row>
    <row r="2777" spans="1:7" ht="15" customHeight="1">
      <c r="A2777" s="144"/>
      <c r="B2777" s="623" t="s">
        <v>789</v>
      </c>
      <c r="C2777" s="623"/>
      <c r="D2777" s="623"/>
      <c r="E2777" s="623"/>
      <c r="F2777" s="623"/>
      <c r="G2777" s="623"/>
    </row>
    <row r="2778" spans="1:7" ht="15">
      <c r="A2778" s="144"/>
      <c r="B2778" s="297" t="s">
        <v>585</v>
      </c>
      <c r="C2778" s="153" t="s">
        <v>790</v>
      </c>
      <c r="D2778" s="154" t="s">
        <v>251</v>
      </c>
      <c r="E2778" s="298">
        <v>0.03</v>
      </c>
      <c r="F2778" s="155">
        <v>5.6</v>
      </c>
      <c r="G2778" s="156">
        <v>0.17</v>
      </c>
    </row>
    <row r="2779" spans="1:7" ht="15">
      <c r="A2779" s="144"/>
      <c r="B2779" s="297" t="s">
        <v>582</v>
      </c>
      <c r="C2779" s="153" t="s">
        <v>791</v>
      </c>
      <c r="D2779" s="154" t="s">
        <v>251</v>
      </c>
      <c r="E2779" s="298">
        <v>0.03</v>
      </c>
      <c r="F2779" s="155">
        <v>7.2</v>
      </c>
      <c r="G2779" s="156">
        <v>0.22</v>
      </c>
    </row>
    <row r="2780" spans="1:7" ht="15" customHeight="1">
      <c r="A2780" s="144"/>
      <c r="B2780" s="619" t="s">
        <v>805</v>
      </c>
      <c r="C2780" s="619"/>
      <c r="D2780" s="619"/>
      <c r="E2780" s="619"/>
      <c r="F2780" s="619"/>
      <c r="G2780" s="156">
        <v>0.022000000000000002</v>
      </c>
    </row>
    <row r="2781" spans="1:7" ht="15" customHeight="1">
      <c r="A2781" s="144"/>
      <c r="B2781" s="619" t="s">
        <v>792</v>
      </c>
      <c r="C2781" s="619"/>
      <c r="D2781" s="619"/>
      <c r="E2781" s="619"/>
      <c r="F2781" s="619"/>
      <c r="G2781" s="162">
        <v>0.41</v>
      </c>
    </row>
    <row r="2782" spans="1:7" ht="15">
      <c r="A2782" s="144"/>
      <c r="B2782" s="620" t="s">
        <v>90</v>
      </c>
      <c r="C2782" s="620"/>
      <c r="D2782" s="620"/>
      <c r="E2782" s="620"/>
      <c r="F2782" s="620"/>
      <c r="G2782" s="620"/>
    </row>
    <row r="2783" spans="1:7" ht="15">
      <c r="A2783" s="144"/>
      <c r="B2783" s="297"/>
      <c r="C2783" s="153"/>
      <c r="D2783" s="154"/>
      <c r="E2783" s="298"/>
      <c r="F2783" s="155"/>
      <c r="G2783" s="156"/>
    </row>
    <row r="2784" spans="1:7" ht="15">
      <c r="A2784" s="144"/>
      <c r="B2784" s="299"/>
      <c r="C2784" s="153"/>
      <c r="D2784" s="154"/>
      <c r="E2784" s="298"/>
      <c r="F2784" s="155"/>
      <c r="G2784" s="156"/>
    </row>
    <row r="2785" spans="1:7" ht="15" customHeight="1">
      <c r="A2785" s="144"/>
      <c r="B2785" s="619" t="s">
        <v>793</v>
      </c>
      <c r="C2785" s="619"/>
      <c r="D2785" s="619"/>
      <c r="E2785" s="619"/>
      <c r="F2785" s="619"/>
      <c r="G2785" s="162">
        <v>0</v>
      </c>
    </row>
    <row r="2786" spans="1:7" ht="15" customHeight="1">
      <c r="A2786" s="144"/>
      <c r="B2786" s="620" t="s">
        <v>794</v>
      </c>
      <c r="C2786" s="620"/>
      <c r="D2786" s="620"/>
      <c r="E2786" s="620"/>
      <c r="F2786" s="620"/>
      <c r="G2786" s="620"/>
    </row>
    <row r="2787" spans="1:7" ht="24.75">
      <c r="A2787" s="144"/>
      <c r="B2787" s="297" t="s">
        <v>1175</v>
      </c>
      <c r="C2787" s="153" t="s">
        <v>239</v>
      </c>
      <c r="D2787" s="154" t="s">
        <v>240</v>
      </c>
      <c r="E2787" s="298">
        <v>0.03</v>
      </c>
      <c r="F2787" s="155">
        <v>100.06</v>
      </c>
      <c r="G2787" s="156">
        <v>3</v>
      </c>
    </row>
    <row r="2788" spans="1:7" ht="15" customHeight="1">
      <c r="A2788" s="144"/>
      <c r="B2788" s="619" t="s">
        <v>797</v>
      </c>
      <c r="C2788" s="619"/>
      <c r="D2788" s="619"/>
      <c r="E2788" s="619"/>
      <c r="F2788" s="619"/>
      <c r="G2788" s="162">
        <v>3</v>
      </c>
    </row>
    <row r="2789" spans="1:7" ht="15">
      <c r="A2789" s="144"/>
      <c r="B2789" s="620" t="s">
        <v>798</v>
      </c>
      <c r="C2789" s="620"/>
      <c r="D2789" s="620"/>
      <c r="E2789" s="620"/>
      <c r="F2789" s="620"/>
      <c r="G2789" s="620"/>
    </row>
    <row r="2790" spans="1:7" ht="15">
      <c r="A2790" s="144"/>
      <c r="B2790" s="300"/>
      <c r="C2790" s="153"/>
      <c r="D2790" s="154"/>
      <c r="E2790" s="298"/>
      <c r="F2790" s="298"/>
      <c r="G2790" s="156"/>
    </row>
    <row r="2791" spans="1:7" ht="15">
      <c r="A2791" s="144"/>
      <c r="B2791" s="300"/>
      <c r="C2791" s="301"/>
      <c r="D2791" s="154"/>
      <c r="E2791" s="298"/>
      <c r="F2791" s="302"/>
      <c r="G2791" s="156"/>
    </row>
    <row r="2792" spans="1:7" ht="15">
      <c r="A2792" s="144"/>
      <c r="B2792" s="303"/>
      <c r="C2792" s="304"/>
      <c r="D2792" s="305"/>
      <c r="E2792" s="306"/>
      <c r="F2792" s="305"/>
      <c r="G2792" s="306"/>
    </row>
    <row r="2793" spans="1:7" ht="15" customHeight="1">
      <c r="A2793" s="144"/>
      <c r="B2793" s="621" t="s">
        <v>799</v>
      </c>
      <c r="C2793" s="621"/>
      <c r="D2793" s="621"/>
      <c r="E2793" s="621"/>
      <c r="F2793" s="621"/>
      <c r="G2793" s="307">
        <v>0</v>
      </c>
    </row>
    <row r="2794" spans="1:7" ht="15">
      <c r="A2794" s="144"/>
      <c r="B2794" s="330"/>
      <c r="C2794" s="330"/>
      <c r="D2794" s="330"/>
      <c r="E2794" s="330"/>
      <c r="F2794" s="330"/>
      <c r="G2794" s="330"/>
    </row>
    <row r="2795" spans="1:7" ht="16.5">
      <c r="A2795" s="144"/>
      <c r="B2795" s="330"/>
      <c r="C2795" s="330"/>
      <c r="D2795" s="330"/>
      <c r="E2795" s="330"/>
      <c r="F2795" s="329" t="s">
        <v>256</v>
      </c>
      <c r="G2795" s="162">
        <f>G2788+G2785+G2781</f>
        <v>3.41</v>
      </c>
    </row>
    <row r="2796" spans="1:7" ht="24.75">
      <c r="A2796" s="144"/>
      <c r="B2796" s="330"/>
      <c r="C2796" s="330"/>
      <c r="D2796" s="330"/>
      <c r="E2796" s="330"/>
      <c r="F2796" s="329" t="s">
        <v>800</v>
      </c>
      <c r="G2796" s="162">
        <f>'3 - Encargos Soc Anexo C'!$C$55%*'6- Comp Preç Unit'!G2781</f>
        <v>0.47974100000000003</v>
      </c>
    </row>
    <row r="2797" spans="1:7" ht="15">
      <c r="A2797" s="144"/>
      <c r="B2797" s="622"/>
      <c r="C2797" s="622"/>
      <c r="D2797" s="163"/>
      <c r="E2797" s="163"/>
      <c r="F2797" s="329" t="s">
        <v>258</v>
      </c>
      <c r="G2797" s="418">
        <f>'4 - BDI - Anexo D'!$I$26*(G2795+G2796)</f>
        <v>1.116436639703063</v>
      </c>
    </row>
    <row r="2798" spans="1:7" ht="16.5">
      <c r="A2798" s="144"/>
      <c r="B2798" s="622"/>
      <c r="C2798" s="622"/>
      <c r="D2798" s="163"/>
      <c r="E2798" s="163"/>
      <c r="F2798" s="308" t="s">
        <v>802</v>
      </c>
      <c r="G2798" s="309">
        <f>SUM(G2795:G2797)</f>
        <v>5.006177639703063</v>
      </c>
    </row>
    <row r="2799" spans="1:7" ht="16.5">
      <c r="A2799" s="171"/>
      <c r="B2799" s="171"/>
      <c r="C2799" s="171"/>
      <c r="D2799" s="171"/>
      <c r="E2799" s="171"/>
      <c r="F2799" s="308" t="s">
        <v>803</v>
      </c>
      <c r="G2799" s="309">
        <f>SUM(G2795:G2796)</f>
        <v>3.8897410000000003</v>
      </c>
    </row>
    <row r="2800" spans="1:7" ht="15">
      <c r="A2800" s="171"/>
      <c r="B2800" s="171"/>
      <c r="C2800" s="171"/>
      <c r="D2800" s="171"/>
      <c r="E2800" s="317"/>
      <c r="F2800" s="310"/>
      <c r="G2800" s="311"/>
    </row>
    <row r="2801" spans="1:9" ht="15">
      <c r="A2801" s="172" t="str">
        <f>'Orçamento Básico - Anexo A'!A127</f>
        <v>B.36.a</v>
      </c>
      <c r="B2801" s="167"/>
      <c r="C2801" s="168" t="s">
        <v>376</v>
      </c>
      <c r="D2801" s="167" t="s">
        <v>83</v>
      </c>
      <c r="E2801" s="167"/>
      <c r="F2801" s="167"/>
      <c r="G2801" s="173">
        <f>G2832</f>
        <v>472.19034700000003</v>
      </c>
      <c r="I2801" s="422"/>
    </row>
    <row r="2802" spans="1:7" ht="15">
      <c r="A2802" s="144"/>
      <c r="B2802" s="145" t="s">
        <v>241</v>
      </c>
      <c r="C2802" s="169" t="s">
        <v>376</v>
      </c>
      <c r="D2802" s="145"/>
      <c r="E2802" s="145"/>
      <c r="F2802" s="145"/>
      <c r="G2802" s="145"/>
    </row>
    <row r="2803" spans="1:7" ht="15">
      <c r="A2803" s="144"/>
      <c r="B2803" s="145" t="s">
        <v>242</v>
      </c>
      <c r="C2803" s="147" t="s">
        <v>83</v>
      </c>
      <c r="D2803" s="145"/>
      <c r="E2803" s="145"/>
      <c r="F2803" s="145"/>
      <c r="G2803" s="145"/>
    </row>
    <row r="2804" spans="1:7" ht="15">
      <c r="A2804" s="144"/>
      <c r="B2804" s="145" t="s">
        <v>93</v>
      </c>
      <c r="C2804" s="170" t="str">
        <f>A2801</f>
        <v>B.36.a</v>
      </c>
      <c r="D2804" s="145"/>
      <c r="E2804" s="145"/>
      <c r="F2804" s="145"/>
      <c r="G2804" s="145"/>
    </row>
    <row r="2805" spans="1:7" ht="15">
      <c r="A2805" s="144"/>
      <c r="B2805" s="145" t="s">
        <v>1350</v>
      </c>
      <c r="C2805" s="145" t="s">
        <v>1349</v>
      </c>
      <c r="D2805" s="145"/>
      <c r="E2805" s="145"/>
      <c r="F2805" s="145"/>
      <c r="G2805" s="145"/>
    </row>
    <row r="2806" spans="1:7" ht="15">
      <c r="A2806" s="144"/>
      <c r="B2806" s="145" t="s">
        <v>243</v>
      </c>
      <c r="C2806" s="149" t="s">
        <v>822</v>
      </c>
      <c r="D2806" s="145"/>
      <c r="E2806" s="145"/>
      <c r="F2806" s="145"/>
      <c r="G2806" s="145"/>
    </row>
    <row r="2807" spans="1:7" ht="15">
      <c r="A2807" s="144"/>
      <c r="B2807" s="145" t="s">
        <v>245</v>
      </c>
      <c r="C2807" s="150" t="s">
        <v>1332</v>
      </c>
      <c r="D2807" s="145"/>
      <c r="E2807" s="145"/>
      <c r="F2807" s="145"/>
      <c r="G2807" s="145"/>
    </row>
    <row r="2808" spans="1:7" ht="15">
      <c r="A2808" s="144"/>
      <c r="B2808" s="145"/>
      <c r="C2808" s="145"/>
      <c r="D2808" s="145"/>
      <c r="E2808" s="145"/>
      <c r="F2808" s="145"/>
      <c r="G2808" s="145"/>
    </row>
    <row r="2809" spans="1:7" ht="15">
      <c r="A2809" s="144"/>
      <c r="B2809" s="151" t="s">
        <v>246</v>
      </c>
      <c r="C2809" s="151" t="s">
        <v>69</v>
      </c>
      <c r="D2809" s="151" t="s">
        <v>91</v>
      </c>
      <c r="E2809" s="151" t="s">
        <v>247</v>
      </c>
      <c r="F2809" s="151" t="s">
        <v>248</v>
      </c>
      <c r="G2809" s="151" t="s">
        <v>249</v>
      </c>
    </row>
    <row r="2810" spans="1:7" ht="15">
      <c r="A2810" s="144"/>
      <c r="B2810" s="623" t="s">
        <v>789</v>
      </c>
      <c r="C2810" s="623"/>
      <c r="D2810" s="623"/>
      <c r="E2810" s="623"/>
      <c r="F2810" s="623"/>
      <c r="G2810" s="623"/>
    </row>
    <row r="2811" spans="1:7" ht="15">
      <c r="A2811" s="144"/>
      <c r="B2811" s="297" t="s">
        <v>585</v>
      </c>
      <c r="C2811" s="153" t="s">
        <v>790</v>
      </c>
      <c r="D2811" s="154" t="s">
        <v>251</v>
      </c>
      <c r="E2811" s="298">
        <v>0.33</v>
      </c>
      <c r="F2811" s="155">
        <v>5.6</v>
      </c>
      <c r="G2811" s="156">
        <v>1.85</v>
      </c>
    </row>
    <row r="2812" spans="1:7" ht="15">
      <c r="A2812" s="144"/>
      <c r="B2812" s="297" t="s">
        <v>582</v>
      </c>
      <c r="C2812" s="153" t="s">
        <v>791</v>
      </c>
      <c r="D2812" s="154" t="s">
        <v>251</v>
      </c>
      <c r="E2812" s="298">
        <v>0.33</v>
      </c>
      <c r="F2812" s="155">
        <v>7.2</v>
      </c>
      <c r="G2812" s="156">
        <v>2.38</v>
      </c>
    </row>
    <row r="2813" spans="1:7" ht="15" customHeight="1">
      <c r="A2813" s="144"/>
      <c r="B2813" s="619" t="s">
        <v>805</v>
      </c>
      <c r="C2813" s="619"/>
      <c r="D2813" s="619"/>
      <c r="E2813" s="619"/>
      <c r="F2813" s="619"/>
      <c r="G2813" s="156">
        <v>0.238</v>
      </c>
    </row>
    <row r="2814" spans="1:7" ht="15" customHeight="1">
      <c r="A2814" s="144"/>
      <c r="B2814" s="619" t="s">
        <v>792</v>
      </c>
      <c r="C2814" s="619"/>
      <c r="D2814" s="619"/>
      <c r="E2814" s="619"/>
      <c r="F2814" s="619"/>
      <c r="G2814" s="162">
        <v>4.47</v>
      </c>
    </row>
    <row r="2815" spans="1:7" ht="15">
      <c r="A2815" s="144"/>
      <c r="B2815" s="620" t="s">
        <v>90</v>
      </c>
      <c r="C2815" s="620"/>
      <c r="D2815" s="620"/>
      <c r="E2815" s="620"/>
      <c r="F2815" s="620"/>
      <c r="G2815" s="620"/>
    </row>
    <row r="2816" spans="1:7" ht="15">
      <c r="A2816" s="144"/>
      <c r="B2816" s="297" t="s">
        <v>1192</v>
      </c>
      <c r="C2816" s="153" t="s">
        <v>919</v>
      </c>
      <c r="D2816" s="154" t="s">
        <v>808</v>
      </c>
      <c r="E2816" s="298">
        <v>1</v>
      </c>
      <c r="F2816" s="155">
        <v>429.47</v>
      </c>
      <c r="G2816" s="156">
        <v>429.47</v>
      </c>
    </row>
    <row r="2817" spans="1:7" ht="15">
      <c r="A2817" s="144"/>
      <c r="B2817" s="299"/>
      <c r="C2817" s="153"/>
      <c r="D2817" s="154"/>
      <c r="E2817" s="298"/>
      <c r="F2817" s="155"/>
      <c r="G2817" s="156"/>
    </row>
    <row r="2818" spans="1:7" ht="15" customHeight="1">
      <c r="A2818" s="144"/>
      <c r="B2818" s="619" t="s">
        <v>793</v>
      </c>
      <c r="C2818" s="619"/>
      <c r="D2818" s="619"/>
      <c r="E2818" s="619"/>
      <c r="F2818" s="619"/>
      <c r="G2818" s="162">
        <v>429.47</v>
      </c>
    </row>
    <row r="2819" spans="1:7" ht="15" customHeight="1">
      <c r="A2819" s="144"/>
      <c r="B2819" s="620" t="s">
        <v>794</v>
      </c>
      <c r="C2819" s="620"/>
      <c r="D2819" s="620"/>
      <c r="E2819" s="620"/>
      <c r="F2819" s="620"/>
      <c r="G2819" s="620"/>
    </row>
    <row r="2820" spans="1:7" ht="24.75">
      <c r="A2820" s="144"/>
      <c r="B2820" s="297" t="s">
        <v>1175</v>
      </c>
      <c r="C2820" s="153" t="s">
        <v>239</v>
      </c>
      <c r="D2820" s="154" t="s">
        <v>240</v>
      </c>
      <c r="E2820" s="298">
        <v>0.33</v>
      </c>
      <c r="F2820" s="155">
        <v>100.06</v>
      </c>
      <c r="G2820" s="156">
        <v>33.02</v>
      </c>
    </row>
    <row r="2821" spans="1:7" ht="15" customHeight="1">
      <c r="A2821" s="144"/>
      <c r="B2821" s="619" t="s">
        <v>797</v>
      </c>
      <c r="C2821" s="619"/>
      <c r="D2821" s="619"/>
      <c r="E2821" s="619"/>
      <c r="F2821" s="619"/>
      <c r="G2821" s="162">
        <v>33.02</v>
      </c>
    </row>
    <row r="2822" spans="1:7" ht="15">
      <c r="A2822" s="144"/>
      <c r="B2822" s="620" t="s">
        <v>798</v>
      </c>
      <c r="C2822" s="620"/>
      <c r="D2822" s="620"/>
      <c r="E2822" s="620"/>
      <c r="F2822" s="620"/>
      <c r="G2822" s="620"/>
    </row>
    <row r="2823" spans="1:7" ht="15">
      <c r="A2823" s="144"/>
      <c r="B2823" s="300"/>
      <c r="C2823" s="153"/>
      <c r="D2823" s="154"/>
      <c r="E2823" s="298"/>
      <c r="F2823" s="298"/>
      <c r="G2823" s="156"/>
    </row>
    <row r="2824" spans="1:7" ht="15">
      <c r="A2824" s="144"/>
      <c r="B2824" s="300"/>
      <c r="C2824" s="301"/>
      <c r="D2824" s="154"/>
      <c r="E2824" s="298"/>
      <c r="F2824" s="302"/>
      <c r="G2824" s="156"/>
    </row>
    <row r="2825" spans="1:7" ht="15">
      <c r="A2825" s="144"/>
      <c r="B2825" s="303"/>
      <c r="C2825" s="304"/>
      <c r="D2825" s="305"/>
      <c r="E2825" s="306"/>
      <c r="F2825" s="305"/>
      <c r="G2825" s="306"/>
    </row>
    <row r="2826" spans="1:7" ht="15" customHeight="1">
      <c r="A2826" s="144"/>
      <c r="B2826" s="621" t="s">
        <v>799</v>
      </c>
      <c r="C2826" s="621"/>
      <c r="D2826" s="621"/>
      <c r="E2826" s="621"/>
      <c r="F2826" s="621"/>
      <c r="G2826" s="307">
        <v>0</v>
      </c>
    </row>
    <row r="2827" spans="1:7" ht="15">
      <c r="A2827" s="144"/>
      <c r="B2827" s="330"/>
      <c r="C2827" s="330"/>
      <c r="D2827" s="330"/>
      <c r="E2827" s="330"/>
      <c r="F2827" s="330"/>
      <c r="G2827" s="330"/>
    </row>
    <row r="2828" spans="1:7" ht="16.5">
      <c r="A2828" s="144"/>
      <c r="B2828" s="330"/>
      <c r="C2828" s="330"/>
      <c r="D2828" s="330"/>
      <c r="E2828" s="330"/>
      <c r="F2828" s="329" t="s">
        <v>256</v>
      </c>
      <c r="G2828" s="162">
        <f>G2821+G2818+G2814</f>
        <v>466.96000000000004</v>
      </c>
    </row>
    <row r="2829" spans="1:7" ht="24.75">
      <c r="A2829" s="144"/>
      <c r="B2829" s="330"/>
      <c r="C2829" s="330"/>
      <c r="D2829" s="330"/>
      <c r="E2829" s="330"/>
      <c r="F2829" s="329" t="s">
        <v>800</v>
      </c>
      <c r="G2829" s="162">
        <f>'3 - Encargos Soc Anexo C'!$C$55%*'6- Comp Preç Unit'!G2814</f>
        <v>5.230347</v>
      </c>
    </row>
    <row r="2830" spans="1:7" ht="15">
      <c r="A2830" s="144"/>
      <c r="B2830" s="622"/>
      <c r="C2830" s="622"/>
      <c r="D2830" s="163"/>
      <c r="E2830" s="163"/>
      <c r="F2830" s="329" t="s">
        <v>258</v>
      </c>
      <c r="G2830" s="418">
        <f>'4 - BDI - Anexo D'!$I$26*(G2828+G2829)</f>
        <v>135.52845917116417</v>
      </c>
    </row>
    <row r="2831" spans="1:7" ht="16.5">
      <c r="A2831" s="144"/>
      <c r="B2831" s="622"/>
      <c r="C2831" s="622"/>
      <c r="D2831" s="163"/>
      <c r="E2831" s="163"/>
      <c r="F2831" s="308" t="s">
        <v>802</v>
      </c>
      <c r="G2831" s="309">
        <f>SUM(G2828:G2830)</f>
        <v>607.7188061711643</v>
      </c>
    </row>
    <row r="2832" spans="1:7" ht="16.5">
      <c r="A2832" s="171"/>
      <c r="B2832" s="171"/>
      <c r="C2832" s="171"/>
      <c r="D2832" s="171"/>
      <c r="E2832" s="171"/>
      <c r="F2832" s="308" t="s">
        <v>803</v>
      </c>
      <c r="G2832" s="309">
        <f>SUM(G2828:G2829)</f>
        <v>472.19034700000003</v>
      </c>
    </row>
    <row r="2833" spans="1:7" ht="15">
      <c r="A2833" s="171"/>
      <c r="B2833" s="171"/>
      <c r="C2833" s="171"/>
      <c r="D2833" s="171"/>
      <c r="E2833" s="171"/>
      <c r="F2833" s="171"/>
      <c r="G2833" s="171"/>
    </row>
    <row r="2834" spans="1:9" ht="22.5" customHeight="1">
      <c r="A2834" s="172" t="str">
        <f>'Orçamento Básico - Anexo A'!A129</f>
        <v>B.37.a</v>
      </c>
      <c r="B2834" s="167"/>
      <c r="C2834" s="168" t="str">
        <f>'Orçamento Básico - Anexo A'!B128</f>
        <v xml:space="preserve">Instalação de conector e /ou parafuso em rede aérea </v>
      </c>
      <c r="D2834" s="167" t="s">
        <v>83</v>
      </c>
      <c r="E2834" s="167"/>
      <c r="F2834" s="167"/>
      <c r="G2834" s="173">
        <f>G2865</f>
        <v>18.565409</v>
      </c>
      <c r="I2834" s="422"/>
    </row>
    <row r="2835" spans="1:7" ht="21.75" customHeight="1">
      <c r="A2835" s="144"/>
      <c r="B2835" s="145" t="s">
        <v>241</v>
      </c>
      <c r="C2835" s="169" t="s">
        <v>378</v>
      </c>
      <c r="D2835" s="145"/>
      <c r="E2835" s="145"/>
      <c r="F2835" s="145"/>
      <c r="G2835" s="145"/>
    </row>
    <row r="2836" spans="1:7" ht="15">
      <c r="A2836" s="144"/>
      <c r="B2836" s="145" t="s">
        <v>242</v>
      </c>
      <c r="C2836" s="147" t="s">
        <v>83</v>
      </c>
      <c r="D2836" s="145"/>
      <c r="E2836" s="145"/>
      <c r="F2836" s="145"/>
      <c r="G2836" s="145"/>
    </row>
    <row r="2837" spans="1:7" ht="15">
      <c r="A2837" s="144"/>
      <c r="B2837" s="145" t="s">
        <v>93</v>
      </c>
      <c r="C2837" s="170" t="str">
        <f>A2834</f>
        <v>B.37.a</v>
      </c>
      <c r="D2837" s="145"/>
      <c r="E2837" s="145"/>
      <c r="F2837" s="145"/>
      <c r="G2837" s="145"/>
    </row>
    <row r="2838" spans="1:7" ht="15">
      <c r="A2838" s="144"/>
      <c r="B2838" s="145" t="s">
        <v>1350</v>
      </c>
      <c r="C2838" s="145" t="s">
        <v>1349</v>
      </c>
      <c r="D2838" s="145"/>
      <c r="E2838" s="145"/>
      <c r="F2838" s="145"/>
      <c r="G2838" s="145"/>
    </row>
    <row r="2839" spans="1:7" ht="15">
      <c r="A2839" s="144"/>
      <c r="B2839" s="145" t="s">
        <v>243</v>
      </c>
      <c r="C2839" s="149" t="s">
        <v>822</v>
      </c>
      <c r="D2839" s="145"/>
      <c r="E2839" s="145"/>
      <c r="F2839" s="145"/>
      <c r="G2839" s="145"/>
    </row>
    <row r="2840" spans="1:7" ht="15">
      <c r="A2840" s="144"/>
      <c r="B2840" s="145" t="s">
        <v>245</v>
      </c>
      <c r="C2840" s="150" t="s">
        <v>1332</v>
      </c>
      <c r="D2840" s="145"/>
      <c r="E2840" s="145"/>
      <c r="F2840" s="145"/>
      <c r="G2840" s="145"/>
    </row>
    <row r="2841" spans="1:7" ht="15">
      <c r="A2841" s="144"/>
      <c r="B2841" s="145"/>
      <c r="C2841" s="145"/>
      <c r="D2841" s="145"/>
      <c r="E2841" s="145"/>
      <c r="F2841" s="145"/>
      <c r="G2841" s="145"/>
    </row>
    <row r="2842" spans="1:7" ht="15">
      <c r="A2842" s="144"/>
      <c r="B2842" s="151" t="s">
        <v>246</v>
      </c>
      <c r="C2842" s="151" t="s">
        <v>69</v>
      </c>
      <c r="D2842" s="151" t="s">
        <v>91</v>
      </c>
      <c r="E2842" s="151" t="s">
        <v>247</v>
      </c>
      <c r="F2842" s="151" t="s">
        <v>248</v>
      </c>
      <c r="G2842" s="151" t="s">
        <v>249</v>
      </c>
    </row>
    <row r="2843" spans="1:7" ht="15" customHeight="1">
      <c r="A2843" s="144"/>
      <c r="B2843" s="623" t="s">
        <v>789</v>
      </c>
      <c r="C2843" s="623"/>
      <c r="D2843" s="623"/>
      <c r="E2843" s="623"/>
      <c r="F2843" s="623"/>
      <c r="G2843" s="623"/>
    </row>
    <row r="2844" spans="1:7" ht="15">
      <c r="A2844" s="144"/>
      <c r="B2844" s="297" t="s">
        <v>585</v>
      </c>
      <c r="C2844" s="153" t="s">
        <v>790</v>
      </c>
      <c r="D2844" s="154" t="s">
        <v>251</v>
      </c>
      <c r="E2844" s="298">
        <v>0.08</v>
      </c>
      <c r="F2844" s="155">
        <v>5.6</v>
      </c>
      <c r="G2844" s="156">
        <v>0.45</v>
      </c>
    </row>
    <row r="2845" spans="1:7" ht="15">
      <c r="A2845" s="144"/>
      <c r="B2845" s="297" t="s">
        <v>582</v>
      </c>
      <c r="C2845" s="153" t="s">
        <v>791</v>
      </c>
      <c r="D2845" s="154" t="s">
        <v>251</v>
      </c>
      <c r="E2845" s="298">
        <v>0.08</v>
      </c>
      <c r="F2845" s="155">
        <v>7.2</v>
      </c>
      <c r="G2845" s="156">
        <v>0.58</v>
      </c>
    </row>
    <row r="2846" spans="1:7" ht="15" customHeight="1">
      <c r="A2846" s="144"/>
      <c r="B2846" s="619" t="s">
        <v>805</v>
      </c>
      <c r="C2846" s="619"/>
      <c r="D2846" s="619"/>
      <c r="E2846" s="619"/>
      <c r="F2846" s="619"/>
      <c r="G2846" s="156">
        <v>0.057999999999999996</v>
      </c>
    </row>
    <row r="2847" spans="1:7" ht="15" customHeight="1">
      <c r="A2847" s="144"/>
      <c r="B2847" s="619" t="s">
        <v>792</v>
      </c>
      <c r="C2847" s="619"/>
      <c r="D2847" s="619"/>
      <c r="E2847" s="619"/>
      <c r="F2847" s="619"/>
      <c r="G2847" s="162">
        <v>1.09</v>
      </c>
    </row>
    <row r="2848" spans="1:7" ht="15">
      <c r="A2848" s="144"/>
      <c r="B2848" s="620" t="s">
        <v>90</v>
      </c>
      <c r="C2848" s="620"/>
      <c r="D2848" s="620"/>
      <c r="E2848" s="620"/>
      <c r="F2848" s="620"/>
      <c r="G2848" s="620"/>
    </row>
    <row r="2849" spans="1:7" ht="15">
      <c r="A2849" s="144"/>
      <c r="B2849" s="297" t="s">
        <v>1193</v>
      </c>
      <c r="C2849" s="153" t="s">
        <v>920</v>
      </c>
      <c r="D2849" s="154" t="s">
        <v>808</v>
      </c>
      <c r="E2849" s="298">
        <v>1</v>
      </c>
      <c r="F2849" s="155">
        <v>8.2</v>
      </c>
      <c r="G2849" s="156">
        <v>8.2</v>
      </c>
    </row>
    <row r="2850" spans="1:7" ht="15">
      <c r="A2850" s="144"/>
      <c r="B2850" s="299"/>
      <c r="C2850" s="153"/>
      <c r="D2850" s="154"/>
      <c r="E2850" s="298"/>
      <c r="F2850" s="155"/>
      <c r="G2850" s="156"/>
    </row>
    <row r="2851" spans="1:7" ht="15" customHeight="1">
      <c r="A2851" s="144"/>
      <c r="B2851" s="619" t="s">
        <v>793</v>
      </c>
      <c r="C2851" s="619"/>
      <c r="D2851" s="619"/>
      <c r="E2851" s="619"/>
      <c r="F2851" s="619"/>
      <c r="G2851" s="162">
        <v>8.2</v>
      </c>
    </row>
    <row r="2852" spans="1:7" ht="15" customHeight="1">
      <c r="A2852" s="144"/>
      <c r="B2852" s="620" t="s">
        <v>794</v>
      </c>
      <c r="C2852" s="620"/>
      <c r="D2852" s="620"/>
      <c r="E2852" s="620"/>
      <c r="F2852" s="620"/>
      <c r="G2852" s="620"/>
    </row>
    <row r="2853" spans="1:7" ht="24.75">
      <c r="A2853" s="144"/>
      <c r="B2853" s="297" t="s">
        <v>1175</v>
      </c>
      <c r="C2853" s="153" t="s">
        <v>239</v>
      </c>
      <c r="D2853" s="154" t="s">
        <v>240</v>
      </c>
      <c r="E2853" s="298">
        <v>0.08</v>
      </c>
      <c r="F2853" s="155">
        <v>100.06</v>
      </c>
      <c r="G2853" s="156">
        <v>8</v>
      </c>
    </row>
    <row r="2854" spans="1:7" ht="15" customHeight="1">
      <c r="A2854" s="144"/>
      <c r="B2854" s="619" t="s">
        <v>797</v>
      </c>
      <c r="C2854" s="619"/>
      <c r="D2854" s="619"/>
      <c r="E2854" s="619"/>
      <c r="F2854" s="619"/>
      <c r="G2854" s="162">
        <v>8</v>
      </c>
    </row>
    <row r="2855" spans="1:7" ht="15">
      <c r="A2855" s="144"/>
      <c r="B2855" s="620" t="s">
        <v>798</v>
      </c>
      <c r="C2855" s="620"/>
      <c r="D2855" s="620"/>
      <c r="E2855" s="620"/>
      <c r="F2855" s="620"/>
      <c r="G2855" s="620"/>
    </row>
    <row r="2856" spans="1:7" ht="15">
      <c r="A2856" s="144"/>
      <c r="B2856" s="300"/>
      <c r="C2856" s="153"/>
      <c r="D2856" s="154"/>
      <c r="E2856" s="298"/>
      <c r="F2856" s="298"/>
      <c r="G2856" s="156"/>
    </row>
    <row r="2857" spans="1:7" ht="15">
      <c r="A2857" s="144"/>
      <c r="B2857" s="300"/>
      <c r="C2857" s="301"/>
      <c r="D2857" s="154"/>
      <c r="E2857" s="298"/>
      <c r="F2857" s="302"/>
      <c r="G2857" s="156"/>
    </row>
    <row r="2858" spans="1:7" ht="15">
      <c r="A2858" s="144"/>
      <c r="B2858" s="303"/>
      <c r="C2858" s="304"/>
      <c r="D2858" s="305"/>
      <c r="E2858" s="306"/>
      <c r="F2858" s="305"/>
      <c r="G2858" s="306"/>
    </row>
    <row r="2859" spans="1:7" ht="15" customHeight="1">
      <c r="A2859" s="144"/>
      <c r="B2859" s="621" t="s">
        <v>799</v>
      </c>
      <c r="C2859" s="621"/>
      <c r="D2859" s="621"/>
      <c r="E2859" s="621"/>
      <c r="F2859" s="621"/>
      <c r="G2859" s="307">
        <v>0</v>
      </c>
    </row>
    <row r="2860" spans="1:7" ht="15">
      <c r="A2860" s="144"/>
      <c r="B2860" s="330"/>
      <c r="C2860" s="330"/>
      <c r="D2860" s="330"/>
      <c r="E2860" s="330"/>
      <c r="F2860" s="330"/>
      <c r="G2860" s="330"/>
    </row>
    <row r="2861" spans="1:7" ht="16.5">
      <c r="A2861" s="144"/>
      <c r="B2861" s="330"/>
      <c r="C2861" s="330"/>
      <c r="D2861" s="330"/>
      <c r="E2861" s="330"/>
      <c r="F2861" s="329" t="s">
        <v>256</v>
      </c>
      <c r="G2861" s="162">
        <f>G2854+G2851+G2847</f>
        <v>17.29</v>
      </c>
    </row>
    <row r="2862" spans="1:7" ht="24.75">
      <c r="A2862" s="144"/>
      <c r="B2862" s="330"/>
      <c r="C2862" s="330"/>
      <c r="D2862" s="330"/>
      <c r="E2862" s="330"/>
      <c r="F2862" s="329" t="s">
        <v>800</v>
      </c>
      <c r="G2862" s="162">
        <f>'3 - Encargos Soc Anexo C'!$C$55%*'6- Comp Preç Unit'!G2847</f>
        <v>1.2754090000000002</v>
      </c>
    </row>
    <row r="2863" spans="1:7" ht="15">
      <c r="A2863" s="144"/>
      <c r="B2863" s="622"/>
      <c r="C2863" s="622"/>
      <c r="D2863" s="163"/>
      <c r="E2863" s="163"/>
      <c r="F2863" s="329" t="s">
        <v>258</v>
      </c>
      <c r="G2863" s="418">
        <f>'4 - BDI - Anexo D'!$I$26*(G2861+G2862)</f>
        <v>5.328658858950506</v>
      </c>
    </row>
    <row r="2864" spans="1:7" ht="16.5">
      <c r="A2864" s="144"/>
      <c r="B2864" s="622"/>
      <c r="C2864" s="622"/>
      <c r="D2864" s="163"/>
      <c r="E2864" s="163"/>
      <c r="F2864" s="308" t="s">
        <v>802</v>
      </c>
      <c r="G2864" s="309">
        <f>SUM(G2861:G2863)</f>
        <v>23.894067858950507</v>
      </c>
    </row>
    <row r="2865" spans="1:7" ht="16.5">
      <c r="A2865" s="171"/>
      <c r="B2865" s="171"/>
      <c r="C2865" s="171"/>
      <c r="D2865" s="171"/>
      <c r="E2865" s="171"/>
      <c r="F2865" s="308" t="s">
        <v>803</v>
      </c>
      <c r="G2865" s="309">
        <f>SUM(G2861:G2862)</f>
        <v>18.565409</v>
      </c>
    </row>
    <row r="2866" spans="1:7" ht="15">
      <c r="A2866" s="171"/>
      <c r="B2866" s="171"/>
      <c r="C2866" s="171"/>
      <c r="D2866" s="171"/>
      <c r="E2866" s="171"/>
      <c r="F2866" s="310"/>
      <c r="G2866" s="313"/>
    </row>
    <row r="2867" spans="1:9" ht="15">
      <c r="A2867" s="172" t="str">
        <f>'Orçamento Básico - Anexo A'!A130</f>
        <v>B.37.b</v>
      </c>
      <c r="B2867" s="167"/>
      <c r="C2867" s="168" t="str">
        <f>'Orçamento Básico - Anexo A'!B128</f>
        <v xml:space="preserve">Instalação de conector e /ou parafuso em rede aérea </v>
      </c>
      <c r="D2867" s="167" t="s">
        <v>83</v>
      </c>
      <c r="E2867" s="167"/>
      <c r="F2867" s="167"/>
      <c r="G2867" s="173">
        <f>G2898</f>
        <v>15.169635</v>
      </c>
      <c r="I2867" s="422"/>
    </row>
    <row r="2868" spans="1:7" ht="15">
      <c r="A2868" s="144"/>
      <c r="B2868" s="145" t="s">
        <v>241</v>
      </c>
      <c r="C2868" s="169" t="s">
        <v>379</v>
      </c>
      <c r="D2868" s="145"/>
      <c r="E2868" s="145"/>
      <c r="F2868" s="145"/>
      <c r="G2868" s="145"/>
    </row>
    <row r="2869" spans="1:7" ht="15">
      <c r="A2869" s="144"/>
      <c r="B2869" s="145" t="s">
        <v>242</v>
      </c>
      <c r="C2869" s="147" t="s">
        <v>83</v>
      </c>
      <c r="D2869" s="145"/>
      <c r="E2869" s="145"/>
      <c r="F2869" s="145"/>
      <c r="G2869" s="145"/>
    </row>
    <row r="2870" spans="1:7" ht="15">
      <c r="A2870" s="144"/>
      <c r="B2870" s="145" t="s">
        <v>93</v>
      </c>
      <c r="C2870" s="170" t="str">
        <f>A2867</f>
        <v>B.37.b</v>
      </c>
      <c r="D2870" s="145"/>
      <c r="E2870" s="145"/>
      <c r="F2870" s="145"/>
      <c r="G2870" s="145"/>
    </row>
    <row r="2871" spans="1:7" ht="15">
      <c r="A2871" s="144"/>
      <c r="B2871" s="145" t="s">
        <v>1350</v>
      </c>
      <c r="C2871" s="145" t="s">
        <v>1349</v>
      </c>
      <c r="D2871" s="145"/>
      <c r="E2871" s="145"/>
      <c r="F2871" s="145"/>
      <c r="G2871" s="145"/>
    </row>
    <row r="2872" spans="1:7" ht="15">
      <c r="A2872" s="144"/>
      <c r="B2872" s="145" t="s">
        <v>243</v>
      </c>
      <c r="C2872" s="149" t="s">
        <v>822</v>
      </c>
      <c r="D2872" s="145"/>
      <c r="E2872" s="145"/>
      <c r="F2872" s="145"/>
      <c r="G2872" s="145"/>
    </row>
    <row r="2873" spans="1:7" ht="15">
      <c r="A2873" s="144"/>
      <c r="B2873" s="145" t="s">
        <v>245</v>
      </c>
      <c r="C2873" s="150" t="s">
        <v>1332</v>
      </c>
      <c r="D2873" s="145"/>
      <c r="E2873" s="145"/>
      <c r="F2873" s="145"/>
      <c r="G2873" s="145"/>
    </row>
    <row r="2874" spans="1:7" ht="15">
      <c r="A2874" s="144"/>
      <c r="B2874" s="145"/>
      <c r="C2874" s="145"/>
      <c r="D2874" s="145"/>
      <c r="E2874" s="145"/>
      <c r="F2874" s="145"/>
      <c r="G2874" s="145"/>
    </row>
    <row r="2875" spans="1:7" ht="15">
      <c r="A2875" s="144"/>
      <c r="B2875" s="151" t="s">
        <v>246</v>
      </c>
      <c r="C2875" s="151" t="s">
        <v>69</v>
      </c>
      <c r="D2875" s="151" t="s">
        <v>91</v>
      </c>
      <c r="E2875" s="151" t="s">
        <v>247</v>
      </c>
      <c r="F2875" s="151" t="s">
        <v>248</v>
      </c>
      <c r="G2875" s="151" t="s">
        <v>249</v>
      </c>
    </row>
    <row r="2876" spans="1:7" ht="15" customHeight="1">
      <c r="A2876" s="144"/>
      <c r="B2876" s="623" t="s">
        <v>789</v>
      </c>
      <c r="C2876" s="623"/>
      <c r="D2876" s="623"/>
      <c r="E2876" s="623"/>
      <c r="F2876" s="623"/>
      <c r="G2876" s="623"/>
    </row>
    <row r="2877" spans="1:7" ht="15">
      <c r="A2877" s="144"/>
      <c r="B2877" s="297" t="s">
        <v>585</v>
      </c>
      <c r="C2877" s="153" t="s">
        <v>790</v>
      </c>
      <c r="D2877" s="154" t="s">
        <v>251</v>
      </c>
      <c r="E2877" s="298">
        <v>0.1</v>
      </c>
      <c r="F2877" s="155">
        <v>5.6</v>
      </c>
      <c r="G2877" s="156">
        <v>0.56</v>
      </c>
    </row>
    <row r="2878" spans="1:7" ht="15">
      <c r="A2878" s="144"/>
      <c r="B2878" s="297" t="s">
        <v>582</v>
      </c>
      <c r="C2878" s="153" t="s">
        <v>791</v>
      </c>
      <c r="D2878" s="154" t="s">
        <v>251</v>
      </c>
      <c r="E2878" s="298">
        <v>0.1</v>
      </c>
      <c r="F2878" s="155">
        <v>7.2</v>
      </c>
      <c r="G2878" s="156">
        <v>0.72</v>
      </c>
    </row>
    <row r="2879" spans="1:7" ht="15" customHeight="1">
      <c r="A2879" s="144"/>
      <c r="B2879" s="619" t="s">
        <v>805</v>
      </c>
      <c r="C2879" s="619"/>
      <c r="D2879" s="619"/>
      <c r="E2879" s="619"/>
      <c r="F2879" s="619"/>
      <c r="G2879" s="156">
        <v>0.072</v>
      </c>
    </row>
    <row r="2880" spans="1:7" ht="15" customHeight="1">
      <c r="A2880" s="144"/>
      <c r="B2880" s="619" t="s">
        <v>792</v>
      </c>
      <c r="C2880" s="619"/>
      <c r="D2880" s="619"/>
      <c r="E2880" s="619"/>
      <c r="F2880" s="619"/>
      <c r="G2880" s="162">
        <v>1.35</v>
      </c>
    </row>
    <row r="2881" spans="1:7" ht="15">
      <c r="A2881" s="144"/>
      <c r="B2881" s="620" t="s">
        <v>90</v>
      </c>
      <c r="C2881" s="620"/>
      <c r="D2881" s="620"/>
      <c r="E2881" s="620"/>
      <c r="F2881" s="620"/>
      <c r="G2881" s="620"/>
    </row>
    <row r="2882" spans="1:7" ht="15">
      <c r="A2882" s="144"/>
      <c r="B2882" s="297" t="s">
        <v>1194</v>
      </c>
      <c r="C2882" s="153" t="s">
        <v>632</v>
      </c>
      <c r="D2882" s="154" t="s">
        <v>808</v>
      </c>
      <c r="E2882" s="298">
        <v>1</v>
      </c>
      <c r="F2882" s="155">
        <v>2.23</v>
      </c>
      <c r="G2882" s="156">
        <v>2.23</v>
      </c>
    </row>
    <row r="2883" spans="1:7" ht="15">
      <c r="A2883" s="144"/>
      <c r="B2883" s="299"/>
      <c r="C2883" s="153"/>
      <c r="D2883" s="154"/>
      <c r="E2883" s="298"/>
      <c r="F2883" s="155"/>
      <c r="G2883" s="156"/>
    </row>
    <row r="2884" spans="1:7" ht="15" customHeight="1">
      <c r="A2884" s="144"/>
      <c r="B2884" s="619" t="s">
        <v>793</v>
      </c>
      <c r="C2884" s="619"/>
      <c r="D2884" s="619"/>
      <c r="E2884" s="619"/>
      <c r="F2884" s="619"/>
      <c r="G2884" s="162">
        <v>2.23</v>
      </c>
    </row>
    <row r="2885" spans="1:7" ht="15" customHeight="1">
      <c r="A2885" s="144"/>
      <c r="B2885" s="620" t="s">
        <v>794</v>
      </c>
      <c r="C2885" s="620"/>
      <c r="D2885" s="620"/>
      <c r="E2885" s="620"/>
      <c r="F2885" s="620"/>
      <c r="G2885" s="620"/>
    </row>
    <row r="2886" spans="1:7" ht="24.75">
      <c r="A2886" s="144"/>
      <c r="B2886" s="297" t="s">
        <v>1175</v>
      </c>
      <c r="C2886" s="153" t="s">
        <v>239</v>
      </c>
      <c r="D2886" s="154" t="s">
        <v>240</v>
      </c>
      <c r="E2886" s="298">
        <v>0.1</v>
      </c>
      <c r="F2886" s="155">
        <v>100.06</v>
      </c>
      <c r="G2886" s="156">
        <v>10.01</v>
      </c>
    </row>
    <row r="2887" spans="1:7" ht="15" customHeight="1">
      <c r="A2887" s="144"/>
      <c r="B2887" s="619" t="s">
        <v>797</v>
      </c>
      <c r="C2887" s="619"/>
      <c r="D2887" s="619"/>
      <c r="E2887" s="619"/>
      <c r="F2887" s="619"/>
      <c r="G2887" s="162">
        <v>10.01</v>
      </c>
    </row>
    <row r="2888" spans="1:7" ht="15">
      <c r="A2888" s="144"/>
      <c r="B2888" s="620" t="s">
        <v>798</v>
      </c>
      <c r="C2888" s="620"/>
      <c r="D2888" s="620"/>
      <c r="E2888" s="620"/>
      <c r="F2888" s="620"/>
      <c r="G2888" s="620"/>
    </row>
    <row r="2889" spans="1:7" ht="15">
      <c r="A2889" s="144"/>
      <c r="B2889" s="300"/>
      <c r="C2889" s="153"/>
      <c r="D2889" s="154"/>
      <c r="E2889" s="298"/>
      <c r="F2889" s="298"/>
      <c r="G2889" s="156"/>
    </row>
    <row r="2890" spans="1:7" ht="15">
      <c r="A2890" s="144"/>
      <c r="B2890" s="300"/>
      <c r="C2890" s="301"/>
      <c r="D2890" s="154"/>
      <c r="E2890" s="298"/>
      <c r="F2890" s="302"/>
      <c r="G2890" s="156"/>
    </row>
    <row r="2891" spans="1:7" ht="15">
      <c r="A2891" s="144"/>
      <c r="B2891" s="303"/>
      <c r="C2891" s="304"/>
      <c r="D2891" s="305"/>
      <c r="E2891" s="306"/>
      <c r="F2891" s="305"/>
      <c r="G2891" s="306"/>
    </row>
    <row r="2892" spans="1:7" ht="15" customHeight="1">
      <c r="A2892" s="144"/>
      <c r="B2892" s="621" t="s">
        <v>799</v>
      </c>
      <c r="C2892" s="621"/>
      <c r="D2892" s="621"/>
      <c r="E2892" s="621"/>
      <c r="F2892" s="621"/>
      <c r="G2892" s="307">
        <v>0</v>
      </c>
    </row>
    <row r="2893" spans="1:7" ht="15">
      <c r="A2893" s="144"/>
      <c r="B2893" s="330"/>
      <c r="C2893" s="330"/>
      <c r="D2893" s="330"/>
      <c r="E2893" s="330"/>
      <c r="F2893" s="330"/>
      <c r="G2893" s="330"/>
    </row>
    <row r="2894" spans="1:7" ht="16.5">
      <c r="A2894" s="144"/>
      <c r="B2894" s="330"/>
      <c r="C2894" s="330"/>
      <c r="D2894" s="330"/>
      <c r="E2894" s="330"/>
      <c r="F2894" s="329" t="s">
        <v>256</v>
      </c>
      <c r="G2894" s="162">
        <f>G2887+G2884+G2880</f>
        <v>13.59</v>
      </c>
    </row>
    <row r="2895" spans="1:7" ht="24.75">
      <c r="A2895" s="144"/>
      <c r="B2895" s="330"/>
      <c r="C2895" s="330"/>
      <c r="D2895" s="330"/>
      <c r="E2895" s="330"/>
      <c r="F2895" s="329" t="s">
        <v>800</v>
      </c>
      <c r="G2895" s="162">
        <f>'3 - Encargos Soc Anexo C'!$C$55%*'6- Comp Preç Unit'!G2880</f>
        <v>1.5796350000000003</v>
      </c>
    </row>
    <row r="2896" spans="1:7" ht="15">
      <c r="A2896" s="144"/>
      <c r="B2896" s="622"/>
      <c r="C2896" s="622"/>
      <c r="D2896" s="163"/>
      <c r="E2896" s="163"/>
      <c r="F2896" s="329" t="s">
        <v>258</v>
      </c>
      <c r="G2896" s="418">
        <f>'4 - BDI - Anexo D'!$I$26*(G2894+G2895)</f>
        <v>4.354001031153995</v>
      </c>
    </row>
    <row r="2897" spans="1:7" ht="16.5">
      <c r="A2897" s="144"/>
      <c r="B2897" s="622"/>
      <c r="C2897" s="622"/>
      <c r="D2897" s="163"/>
      <c r="E2897" s="163"/>
      <c r="F2897" s="308" t="s">
        <v>802</v>
      </c>
      <c r="G2897" s="309">
        <f>SUM(G2894:G2896)</f>
        <v>19.523636031153995</v>
      </c>
    </row>
    <row r="2898" spans="1:7" ht="16.5">
      <c r="A2898" s="171"/>
      <c r="B2898" s="171"/>
      <c r="C2898" s="171"/>
      <c r="D2898" s="171"/>
      <c r="E2898" s="171"/>
      <c r="F2898" s="308" t="s">
        <v>803</v>
      </c>
      <c r="G2898" s="309">
        <f>SUM(G2894:G2895)</f>
        <v>15.169635</v>
      </c>
    </row>
    <row r="2899" spans="1:7" ht="15">
      <c r="A2899" s="171"/>
      <c r="B2899" s="171"/>
      <c r="C2899" s="171"/>
      <c r="D2899" s="171"/>
      <c r="E2899" s="171"/>
      <c r="F2899" s="310"/>
      <c r="G2899" s="313"/>
    </row>
    <row r="2900" spans="1:9" ht="15">
      <c r="A2900" s="172" t="str">
        <f>'Orçamento Básico - Anexo A'!A132</f>
        <v>B.38.a</v>
      </c>
      <c r="B2900" s="167"/>
      <c r="C2900" s="168" t="str">
        <f>'Orçamento Básico - Anexo A'!B131</f>
        <v xml:space="preserve">Instalação de fita/fecho de aço inox </v>
      </c>
      <c r="D2900" s="167" t="s">
        <v>274</v>
      </c>
      <c r="E2900" s="167"/>
      <c r="F2900" s="167"/>
      <c r="G2900" s="173">
        <f>G2931</f>
        <v>12.855409</v>
      </c>
      <c r="I2900" s="422"/>
    </row>
    <row r="2901" spans="1:7" ht="15">
      <c r="A2901" s="144"/>
      <c r="B2901" s="145" t="s">
        <v>241</v>
      </c>
      <c r="C2901" s="169" t="s">
        <v>381</v>
      </c>
      <c r="D2901" s="145"/>
      <c r="E2901" s="145"/>
      <c r="F2901" s="145"/>
      <c r="G2901" s="145"/>
    </row>
    <row r="2902" spans="1:7" ht="15">
      <c r="A2902" s="144"/>
      <c r="B2902" s="145" t="s">
        <v>242</v>
      </c>
      <c r="C2902" s="147" t="s">
        <v>274</v>
      </c>
      <c r="D2902" s="145"/>
      <c r="E2902" s="145"/>
      <c r="F2902" s="145"/>
      <c r="G2902" s="145"/>
    </row>
    <row r="2903" spans="1:7" ht="15">
      <c r="A2903" s="144"/>
      <c r="B2903" s="145" t="s">
        <v>93</v>
      </c>
      <c r="C2903" s="170" t="str">
        <f>A2900</f>
        <v>B.38.a</v>
      </c>
      <c r="D2903" s="145"/>
      <c r="E2903" s="145"/>
      <c r="F2903" s="145"/>
      <c r="G2903" s="145"/>
    </row>
    <row r="2904" spans="1:7" ht="15">
      <c r="A2904" s="144"/>
      <c r="B2904" s="145" t="s">
        <v>1350</v>
      </c>
      <c r="C2904" s="145" t="s">
        <v>1349</v>
      </c>
      <c r="D2904" s="145"/>
      <c r="E2904" s="145"/>
      <c r="F2904" s="145"/>
      <c r="G2904" s="145"/>
    </row>
    <row r="2905" spans="1:7" ht="15">
      <c r="A2905" s="144"/>
      <c r="B2905" s="145" t="s">
        <v>243</v>
      </c>
      <c r="C2905" s="149" t="s">
        <v>822</v>
      </c>
      <c r="D2905" s="145"/>
      <c r="E2905" s="145"/>
      <c r="F2905" s="145"/>
      <c r="G2905" s="145"/>
    </row>
    <row r="2906" spans="1:7" ht="15">
      <c r="A2906" s="144"/>
      <c r="B2906" s="145" t="s">
        <v>245</v>
      </c>
      <c r="C2906" s="150" t="s">
        <v>1332</v>
      </c>
      <c r="D2906" s="145"/>
      <c r="E2906" s="145"/>
      <c r="F2906" s="145"/>
      <c r="G2906" s="145"/>
    </row>
    <row r="2907" spans="1:7" ht="15">
      <c r="A2907" s="144"/>
      <c r="B2907" s="145"/>
      <c r="C2907" s="145"/>
      <c r="D2907" s="145"/>
      <c r="E2907" s="145"/>
      <c r="F2907" s="145"/>
      <c r="G2907" s="145"/>
    </row>
    <row r="2908" spans="1:7" ht="15">
      <c r="A2908" s="144"/>
      <c r="B2908" s="151" t="s">
        <v>246</v>
      </c>
      <c r="C2908" s="151" t="s">
        <v>69</v>
      </c>
      <c r="D2908" s="151" t="s">
        <v>91</v>
      </c>
      <c r="E2908" s="151" t="s">
        <v>247</v>
      </c>
      <c r="F2908" s="151" t="s">
        <v>248</v>
      </c>
      <c r="G2908" s="151" t="s">
        <v>249</v>
      </c>
    </row>
    <row r="2909" spans="1:7" ht="15" customHeight="1">
      <c r="A2909" s="144"/>
      <c r="B2909" s="623" t="s">
        <v>789</v>
      </c>
      <c r="C2909" s="623"/>
      <c r="D2909" s="623"/>
      <c r="E2909" s="623"/>
      <c r="F2909" s="623"/>
      <c r="G2909" s="623"/>
    </row>
    <row r="2910" spans="1:7" ht="15">
      <c r="A2910" s="144"/>
      <c r="B2910" s="297" t="s">
        <v>585</v>
      </c>
      <c r="C2910" s="153" t="s">
        <v>790</v>
      </c>
      <c r="D2910" s="154" t="s">
        <v>251</v>
      </c>
      <c r="E2910" s="298">
        <v>0.08</v>
      </c>
      <c r="F2910" s="155">
        <v>5.6</v>
      </c>
      <c r="G2910" s="156">
        <v>0.45</v>
      </c>
    </row>
    <row r="2911" spans="1:7" ht="15">
      <c r="A2911" s="144"/>
      <c r="B2911" s="297" t="s">
        <v>582</v>
      </c>
      <c r="C2911" s="153" t="s">
        <v>791</v>
      </c>
      <c r="D2911" s="154" t="s">
        <v>251</v>
      </c>
      <c r="E2911" s="298">
        <v>0.08</v>
      </c>
      <c r="F2911" s="155">
        <v>7.2</v>
      </c>
      <c r="G2911" s="156">
        <v>0.58</v>
      </c>
    </row>
    <row r="2912" spans="1:7" ht="15" customHeight="1">
      <c r="A2912" s="144"/>
      <c r="B2912" s="619" t="s">
        <v>805</v>
      </c>
      <c r="C2912" s="619"/>
      <c r="D2912" s="619"/>
      <c r="E2912" s="619"/>
      <c r="F2912" s="619"/>
      <c r="G2912" s="156">
        <v>0.057999999999999996</v>
      </c>
    </row>
    <row r="2913" spans="1:7" ht="15" customHeight="1">
      <c r="A2913" s="144"/>
      <c r="B2913" s="619" t="s">
        <v>792</v>
      </c>
      <c r="C2913" s="619"/>
      <c r="D2913" s="619"/>
      <c r="E2913" s="619"/>
      <c r="F2913" s="619"/>
      <c r="G2913" s="162">
        <v>1.09</v>
      </c>
    </row>
    <row r="2914" spans="1:7" ht="15">
      <c r="A2914" s="144"/>
      <c r="B2914" s="620" t="s">
        <v>90</v>
      </c>
      <c r="C2914" s="620"/>
      <c r="D2914" s="620"/>
      <c r="E2914" s="620"/>
      <c r="F2914" s="620"/>
      <c r="G2914" s="620"/>
    </row>
    <row r="2915" spans="1:7" ht="15">
      <c r="A2915" s="144"/>
      <c r="B2915" s="297" t="s">
        <v>921</v>
      </c>
      <c r="C2915" s="153" t="s">
        <v>922</v>
      </c>
      <c r="D2915" s="154" t="s">
        <v>844</v>
      </c>
      <c r="E2915" s="298">
        <v>1</v>
      </c>
      <c r="F2915" s="155">
        <v>2.49</v>
      </c>
      <c r="G2915" s="156">
        <v>2.49</v>
      </c>
    </row>
    <row r="2916" spans="1:7" ht="15">
      <c r="A2916" s="144"/>
      <c r="B2916" s="299"/>
      <c r="C2916" s="153"/>
      <c r="D2916" s="154"/>
      <c r="E2916" s="298"/>
      <c r="F2916" s="155"/>
      <c r="G2916" s="156"/>
    </row>
    <row r="2917" spans="1:7" ht="15">
      <c r="A2917" s="144"/>
      <c r="B2917" s="619" t="s">
        <v>793</v>
      </c>
      <c r="C2917" s="619"/>
      <c r="D2917" s="619"/>
      <c r="E2917" s="619"/>
      <c r="F2917" s="619"/>
      <c r="G2917" s="162">
        <v>2.49</v>
      </c>
    </row>
    <row r="2918" spans="1:7" ht="15">
      <c r="A2918" s="144"/>
      <c r="B2918" s="620" t="s">
        <v>794</v>
      </c>
      <c r="C2918" s="620"/>
      <c r="D2918" s="620"/>
      <c r="E2918" s="620"/>
      <c r="F2918" s="620"/>
      <c r="G2918" s="620"/>
    </row>
    <row r="2919" spans="1:7" ht="15" customHeight="1">
      <c r="A2919" s="144"/>
      <c r="B2919" s="297" t="s">
        <v>1175</v>
      </c>
      <c r="C2919" s="153" t="s">
        <v>239</v>
      </c>
      <c r="D2919" s="154" t="s">
        <v>240</v>
      </c>
      <c r="E2919" s="298">
        <v>0.08</v>
      </c>
      <c r="F2919" s="155">
        <v>100.06</v>
      </c>
      <c r="G2919" s="156">
        <v>8</v>
      </c>
    </row>
    <row r="2920" spans="1:7" ht="15" customHeight="1">
      <c r="A2920" s="144"/>
      <c r="B2920" s="619" t="s">
        <v>797</v>
      </c>
      <c r="C2920" s="619"/>
      <c r="D2920" s="619"/>
      <c r="E2920" s="619"/>
      <c r="F2920" s="619"/>
      <c r="G2920" s="162">
        <v>8</v>
      </c>
    </row>
    <row r="2921" spans="1:7" ht="15">
      <c r="A2921" s="144"/>
      <c r="B2921" s="620" t="s">
        <v>798</v>
      </c>
      <c r="C2921" s="620"/>
      <c r="D2921" s="620"/>
      <c r="E2921" s="620"/>
      <c r="F2921" s="620"/>
      <c r="G2921" s="620"/>
    </row>
    <row r="2922" spans="1:7" ht="15" customHeight="1">
      <c r="A2922" s="144"/>
      <c r="B2922" s="300"/>
      <c r="C2922" s="153"/>
      <c r="D2922" s="154"/>
      <c r="E2922" s="298"/>
      <c r="F2922" s="298"/>
      <c r="G2922" s="156"/>
    </row>
    <row r="2923" spans="1:7" ht="15">
      <c r="A2923" s="144"/>
      <c r="B2923" s="300"/>
      <c r="C2923" s="301"/>
      <c r="D2923" s="154"/>
      <c r="E2923" s="298"/>
      <c r="F2923" s="302"/>
      <c r="G2923" s="156"/>
    </row>
    <row r="2924" spans="1:7" ht="15">
      <c r="A2924" s="144"/>
      <c r="B2924" s="303"/>
      <c r="C2924" s="304"/>
      <c r="D2924" s="305"/>
      <c r="E2924" s="306"/>
      <c r="F2924" s="305"/>
      <c r="G2924" s="306"/>
    </row>
    <row r="2925" spans="1:7" ht="15">
      <c r="A2925" s="144"/>
      <c r="B2925" s="621" t="s">
        <v>799</v>
      </c>
      <c r="C2925" s="621"/>
      <c r="D2925" s="621"/>
      <c r="E2925" s="621"/>
      <c r="F2925" s="621"/>
      <c r="G2925" s="307">
        <v>0</v>
      </c>
    </row>
    <row r="2926" spans="1:7" ht="15">
      <c r="A2926" s="144"/>
      <c r="B2926" s="330"/>
      <c r="C2926" s="330"/>
      <c r="D2926" s="330"/>
      <c r="E2926" s="330"/>
      <c r="F2926" s="330"/>
      <c r="G2926" s="330"/>
    </row>
    <row r="2927" spans="1:7" ht="15" customHeight="1">
      <c r="A2927" s="144"/>
      <c r="B2927" s="330"/>
      <c r="C2927" s="330"/>
      <c r="D2927" s="330"/>
      <c r="E2927" s="330"/>
      <c r="F2927" s="329" t="s">
        <v>256</v>
      </c>
      <c r="G2927" s="162">
        <f>G2920+G2917+G2913</f>
        <v>11.58</v>
      </c>
    </row>
    <row r="2928" spans="1:7" ht="24.75">
      <c r="A2928" s="144"/>
      <c r="B2928" s="330"/>
      <c r="C2928" s="330"/>
      <c r="D2928" s="330"/>
      <c r="E2928" s="330"/>
      <c r="F2928" s="329" t="s">
        <v>800</v>
      </c>
      <c r="G2928" s="162">
        <f>'3 - Encargos Soc Anexo C'!$C$55%*'6- Comp Preç Unit'!G2913</f>
        <v>1.2754090000000002</v>
      </c>
    </row>
    <row r="2929" spans="1:7" ht="15">
      <c r="A2929" s="144"/>
      <c r="B2929" s="622"/>
      <c r="C2929" s="622"/>
      <c r="D2929" s="163"/>
      <c r="E2929" s="163"/>
      <c r="F2929" s="329" t="s">
        <v>258</v>
      </c>
      <c r="G2929" s="418">
        <f>'4 - BDI - Anexo D'!$I$26*(G2927+G2928)</f>
        <v>3.6897699939323756</v>
      </c>
    </row>
    <row r="2930" spans="1:7" ht="16.5">
      <c r="A2930" s="144"/>
      <c r="B2930" s="622"/>
      <c r="C2930" s="622"/>
      <c r="D2930" s="163"/>
      <c r="E2930" s="163"/>
      <c r="F2930" s="308" t="s">
        <v>802</v>
      </c>
      <c r="G2930" s="309">
        <f>SUM(G2927:G2929)</f>
        <v>16.545178993932375</v>
      </c>
    </row>
    <row r="2931" spans="1:7" ht="16.5">
      <c r="A2931" s="144"/>
      <c r="B2931" s="171"/>
      <c r="C2931" s="171"/>
      <c r="D2931" s="171"/>
      <c r="E2931" s="171"/>
      <c r="F2931" s="308" t="s">
        <v>803</v>
      </c>
      <c r="G2931" s="309">
        <f>SUM(G2927:G2928)</f>
        <v>12.855409</v>
      </c>
    </row>
    <row r="2932" spans="1:7" ht="15">
      <c r="A2932" s="144"/>
      <c r="B2932" s="171"/>
      <c r="C2932" s="171"/>
      <c r="D2932" s="171"/>
      <c r="E2932" s="171"/>
      <c r="F2932" s="310"/>
      <c r="G2932" s="313"/>
    </row>
    <row r="2933" spans="1:9" ht="15">
      <c r="A2933" s="172" t="str">
        <f>'Orçamento Básico - Anexo A'!A133</f>
        <v>B.38.b</v>
      </c>
      <c r="B2933" s="167"/>
      <c r="C2933" s="168" t="s">
        <v>382</v>
      </c>
      <c r="D2933" s="167" t="s">
        <v>83</v>
      </c>
      <c r="E2933" s="167"/>
      <c r="F2933" s="167"/>
      <c r="G2933" s="173">
        <f>G2964</f>
        <v>3.334226</v>
      </c>
      <c r="I2933" s="422"/>
    </row>
    <row r="2934" spans="1:7" ht="15">
      <c r="A2934" s="171"/>
      <c r="B2934" s="145" t="s">
        <v>241</v>
      </c>
      <c r="C2934" s="169" t="s">
        <v>382</v>
      </c>
      <c r="D2934" s="145"/>
      <c r="E2934" s="145"/>
      <c r="F2934" s="145"/>
      <c r="G2934" s="145"/>
    </row>
    <row r="2935" spans="2:7" ht="15">
      <c r="B2935" s="145" t="s">
        <v>242</v>
      </c>
      <c r="C2935" s="147" t="s">
        <v>83</v>
      </c>
      <c r="D2935" s="145"/>
      <c r="E2935" s="145"/>
      <c r="F2935" s="145"/>
      <c r="G2935" s="145"/>
    </row>
    <row r="2936" spans="1:7" ht="15">
      <c r="A2936" s="144"/>
      <c r="B2936" s="145" t="s">
        <v>93</v>
      </c>
      <c r="C2936" s="170" t="str">
        <f>A2933</f>
        <v>B.38.b</v>
      </c>
      <c r="D2936" s="145"/>
      <c r="E2936" s="145"/>
      <c r="F2936" s="145"/>
      <c r="G2936" s="145"/>
    </row>
    <row r="2937" spans="1:7" ht="15">
      <c r="A2937" s="144"/>
      <c r="B2937" s="145" t="s">
        <v>1350</v>
      </c>
      <c r="C2937" s="145" t="s">
        <v>1349</v>
      </c>
      <c r="D2937" s="145"/>
      <c r="E2937" s="145"/>
      <c r="F2937" s="145"/>
      <c r="G2937" s="145"/>
    </row>
    <row r="2938" spans="1:7" ht="15">
      <c r="A2938" s="144"/>
      <c r="B2938" s="145" t="s">
        <v>243</v>
      </c>
      <c r="C2938" s="149" t="s">
        <v>822</v>
      </c>
      <c r="D2938" s="145"/>
      <c r="E2938" s="145"/>
      <c r="F2938" s="145"/>
      <c r="G2938" s="145"/>
    </row>
    <row r="2939" spans="1:7" ht="15">
      <c r="A2939" s="144"/>
      <c r="B2939" s="145" t="s">
        <v>245</v>
      </c>
      <c r="C2939" s="150" t="s">
        <v>1332</v>
      </c>
      <c r="D2939" s="145"/>
      <c r="E2939" s="145"/>
      <c r="F2939" s="145"/>
      <c r="G2939" s="145"/>
    </row>
    <row r="2940" spans="1:7" ht="15">
      <c r="A2940" s="144"/>
      <c r="B2940" s="145"/>
      <c r="C2940" s="145"/>
      <c r="D2940" s="145"/>
      <c r="E2940" s="145"/>
      <c r="F2940" s="145"/>
      <c r="G2940" s="145"/>
    </row>
    <row r="2941" spans="1:7" ht="15">
      <c r="A2941" s="144"/>
      <c r="B2941" s="151" t="s">
        <v>246</v>
      </c>
      <c r="C2941" s="151" t="s">
        <v>69</v>
      </c>
      <c r="D2941" s="151" t="s">
        <v>91</v>
      </c>
      <c r="E2941" s="151" t="s">
        <v>247</v>
      </c>
      <c r="F2941" s="151" t="s">
        <v>248</v>
      </c>
      <c r="G2941" s="151" t="s">
        <v>249</v>
      </c>
    </row>
    <row r="2942" spans="1:7" ht="15">
      <c r="A2942" s="144"/>
      <c r="B2942" s="623" t="s">
        <v>789</v>
      </c>
      <c r="C2942" s="623"/>
      <c r="D2942" s="623"/>
      <c r="E2942" s="623"/>
      <c r="F2942" s="623"/>
      <c r="G2942" s="623"/>
    </row>
    <row r="2943" spans="1:7" ht="15">
      <c r="A2943" s="144"/>
      <c r="B2943" s="297" t="s">
        <v>585</v>
      </c>
      <c r="C2943" s="153" t="s">
        <v>790</v>
      </c>
      <c r="D2943" s="154" t="s">
        <v>251</v>
      </c>
      <c r="E2943" s="298">
        <v>0.02</v>
      </c>
      <c r="F2943" s="155">
        <v>5.6</v>
      </c>
      <c r="G2943" s="156">
        <v>0.11</v>
      </c>
    </row>
    <row r="2944" spans="1:7" ht="15">
      <c r="A2944" s="144"/>
      <c r="B2944" s="297" t="s">
        <v>582</v>
      </c>
      <c r="C2944" s="153" t="s">
        <v>791</v>
      </c>
      <c r="D2944" s="154" t="s">
        <v>251</v>
      </c>
      <c r="E2944" s="298">
        <v>0.02</v>
      </c>
      <c r="F2944" s="155">
        <v>7.2</v>
      </c>
      <c r="G2944" s="156">
        <v>0.14</v>
      </c>
    </row>
    <row r="2945" spans="1:7" ht="15">
      <c r="A2945" s="144"/>
      <c r="B2945" s="619" t="s">
        <v>805</v>
      </c>
      <c r="C2945" s="619"/>
      <c r="D2945" s="619"/>
      <c r="E2945" s="619"/>
      <c r="F2945" s="619"/>
      <c r="G2945" s="156">
        <v>0.014000000000000002</v>
      </c>
    </row>
    <row r="2946" spans="1:7" ht="15">
      <c r="A2946" s="144"/>
      <c r="B2946" s="619" t="s">
        <v>792</v>
      </c>
      <c r="C2946" s="619"/>
      <c r="D2946" s="619"/>
      <c r="E2946" s="619"/>
      <c r="F2946" s="619"/>
      <c r="G2946" s="162">
        <v>0.26</v>
      </c>
    </row>
    <row r="2947" spans="1:7" ht="15" customHeight="1">
      <c r="A2947" s="144"/>
      <c r="B2947" s="620" t="s">
        <v>90</v>
      </c>
      <c r="C2947" s="620"/>
      <c r="D2947" s="620"/>
      <c r="E2947" s="620"/>
      <c r="F2947" s="620"/>
      <c r="G2947" s="620"/>
    </row>
    <row r="2948" spans="1:7" ht="15" customHeight="1">
      <c r="A2948" s="144"/>
      <c r="B2948" s="297" t="s">
        <v>923</v>
      </c>
      <c r="C2948" s="153" t="s">
        <v>924</v>
      </c>
      <c r="D2948" s="154" t="s">
        <v>808</v>
      </c>
      <c r="E2948" s="298">
        <v>1</v>
      </c>
      <c r="F2948" s="155">
        <v>0.77</v>
      </c>
      <c r="G2948" s="156">
        <v>0.77</v>
      </c>
    </row>
    <row r="2949" spans="1:7" ht="15">
      <c r="A2949" s="144"/>
      <c r="B2949" s="299"/>
      <c r="C2949" s="153"/>
      <c r="D2949" s="154"/>
      <c r="E2949" s="298"/>
      <c r="F2949" s="155"/>
      <c r="G2949" s="156"/>
    </row>
    <row r="2950" spans="1:7" ht="15">
      <c r="A2950" s="144"/>
      <c r="B2950" s="619" t="s">
        <v>793</v>
      </c>
      <c r="C2950" s="619"/>
      <c r="D2950" s="619"/>
      <c r="E2950" s="619"/>
      <c r="F2950" s="619"/>
      <c r="G2950" s="162">
        <v>0.77</v>
      </c>
    </row>
    <row r="2951" spans="1:7" ht="15">
      <c r="A2951" s="144"/>
      <c r="B2951" s="620" t="s">
        <v>794</v>
      </c>
      <c r="C2951" s="620"/>
      <c r="D2951" s="620"/>
      <c r="E2951" s="620"/>
      <c r="F2951" s="620"/>
      <c r="G2951" s="620"/>
    </row>
    <row r="2952" spans="1:7" ht="24.75">
      <c r="A2952" s="144"/>
      <c r="B2952" s="297" t="s">
        <v>1175</v>
      </c>
      <c r="C2952" s="153" t="s">
        <v>239</v>
      </c>
      <c r="D2952" s="154" t="s">
        <v>240</v>
      </c>
      <c r="E2952" s="298">
        <v>0.02</v>
      </c>
      <c r="F2952" s="155">
        <v>100.06</v>
      </c>
      <c r="G2952" s="156">
        <v>2</v>
      </c>
    </row>
    <row r="2953" spans="1:7" ht="15" customHeight="1">
      <c r="A2953" s="144"/>
      <c r="B2953" s="619" t="s">
        <v>797</v>
      </c>
      <c r="C2953" s="619"/>
      <c r="D2953" s="619"/>
      <c r="E2953" s="619"/>
      <c r="F2953" s="619"/>
      <c r="G2953" s="162">
        <v>2</v>
      </c>
    </row>
    <row r="2954" spans="1:7" ht="15" customHeight="1">
      <c r="A2954" s="144"/>
      <c r="B2954" s="620" t="s">
        <v>798</v>
      </c>
      <c r="C2954" s="620"/>
      <c r="D2954" s="620"/>
      <c r="E2954" s="620"/>
      <c r="F2954" s="620"/>
      <c r="G2954" s="620"/>
    </row>
    <row r="2955" spans="1:7" ht="15">
      <c r="A2955" s="144"/>
      <c r="B2955" s="300"/>
      <c r="C2955" s="153"/>
      <c r="D2955" s="154"/>
      <c r="E2955" s="298"/>
      <c r="F2955" s="298"/>
      <c r="G2955" s="156"/>
    </row>
    <row r="2956" spans="1:7" ht="15" customHeight="1">
      <c r="A2956" s="144"/>
      <c r="B2956" s="300"/>
      <c r="C2956" s="301"/>
      <c r="D2956" s="154"/>
      <c r="E2956" s="298"/>
      <c r="F2956" s="302"/>
      <c r="G2956" s="156"/>
    </row>
    <row r="2957" spans="1:7" ht="15">
      <c r="A2957" s="144"/>
      <c r="B2957" s="303"/>
      <c r="C2957" s="304"/>
      <c r="D2957" s="305"/>
      <c r="E2957" s="306"/>
      <c r="F2957" s="305"/>
      <c r="G2957" s="306"/>
    </row>
    <row r="2958" spans="1:7" ht="15">
      <c r="A2958" s="144"/>
      <c r="B2958" s="621" t="s">
        <v>799</v>
      </c>
      <c r="C2958" s="621"/>
      <c r="D2958" s="621"/>
      <c r="E2958" s="621"/>
      <c r="F2958" s="621"/>
      <c r="G2958" s="307">
        <v>0</v>
      </c>
    </row>
    <row r="2959" spans="1:7" ht="15">
      <c r="A2959" s="144"/>
      <c r="B2959" s="330"/>
      <c r="C2959" s="330"/>
      <c r="D2959" s="330"/>
      <c r="E2959" s="330"/>
      <c r="F2959" s="330"/>
      <c r="G2959" s="330"/>
    </row>
    <row r="2960" spans="1:7" ht="16.5">
      <c r="A2960" s="144"/>
      <c r="B2960" s="330"/>
      <c r="C2960" s="330"/>
      <c r="D2960" s="330"/>
      <c r="E2960" s="330"/>
      <c r="F2960" s="329" t="s">
        <v>256</v>
      </c>
      <c r="G2960" s="162">
        <f>G2953+G2950+G2946</f>
        <v>3.0300000000000002</v>
      </c>
    </row>
    <row r="2961" spans="1:7" ht="15" customHeight="1">
      <c r="A2961" s="144"/>
      <c r="B2961" s="330"/>
      <c r="C2961" s="330"/>
      <c r="D2961" s="330"/>
      <c r="E2961" s="330"/>
      <c r="F2961" s="329" t="s">
        <v>800</v>
      </c>
      <c r="G2961" s="162">
        <f>'3 - Encargos Soc Anexo C'!$C$55%*'6- Comp Preç Unit'!G2946</f>
        <v>0.30422600000000005</v>
      </c>
    </row>
    <row r="2962" spans="1:7" ht="15">
      <c r="A2962" s="144"/>
      <c r="B2962" s="622"/>
      <c r="C2962" s="622"/>
      <c r="D2962" s="163"/>
      <c r="E2962" s="163"/>
      <c r="F2962" s="329" t="s">
        <v>258</v>
      </c>
      <c r="G2962" s="418">
        <f>'4 - BDI - Anexo D'!$I$26*(G2960+G2961)</f>
        <v>0.9569922705523543</v>
      </c>
    </row>
    <row r="2963" spans="1:7" ht="16.5">
      <c r="A2963" s="144"/>
      <c r="B2963" s="622"/>
      <c r="C2963" s="622"/>
      <c r="D2963" s="163"/>
      <c r="E2963" s="163"/>
      <c r="F2963" s="308" t="s">
        <v>802</v>
      </c>
      <c r="G2963" s="309">
        <f>SUM(G2960:G2962)</f>
        <v>4.2912182705523545</v>
      </c>
    </row>
    <row r="2964" spans="1:7" ht="16.5">
      <c r="A2964" s="144"/>
      <c r="B2964" s="171"/>
      <c r="C2964" s="171"/>
      <c r="D2964" s="171"/>
      <c r="E2964" s="171"/>
      <c r="F2964" s="308" t="s">
        <v>803</v>
      </c>
      <c r="G2964" s="309">
        <f>SUM(G2960:G2961)</f>
        <v>3.334226</v>
      </c>
    </row>
    <row r="2965" spans="1:7" ht="15">
      <c r="A2965" s="144"/>
      <c r="B2965" s="171"/>
      <c r="C2965" s="171"/>
      <c r="D2965" s="171"/>
      <c r="E2965" s="171"/>
      <c r="F2965" s="310"/>
      <c r="G2965" s="311"/>
    </row>
    <row r="2966" spans="1:9" ht="15">
      <c r="A2966" s="172" t="str">
        <f>'Orçamento Básico - Anexo A'!A135</f>
        <v>B.39.a</v>
      </c>
      <c r="B2966" s="167"/>
      <c r="C2966" s="168" t="s">
        <v>383</v>
      </c>
      <c r="D2966" s="167" t="s">
        <v>83</v>
      </c>
      <c r="E2966" s="167"/>
      <c r="F2966" s="167"/>
      <c r="G2966" s="173">
        <f>G2999</f>
        <v>56.299529</v>
      </c>
      <c r="I2966" s="422"/>
    </row>
    <row r="2967" spans="1:7" ht="15">
      <c r="A2967" s="171"/>
      <c r="B2967" s="145" t="s">
        <v>241</v>
      </c>
      <c r="C2967" s="169" t="s">
        <v>383</v>
      </c>
      <c r="D2967" s="145"/>
      <c r="E2967" s="145"/>
      <c r="F2967" s="145"/>
      <c r="G2967" s="145"/>
    </row>
    <row r="2968" spans="1:7" ht="15">
      <c r="A2968" s="171"/>
      <c r="B2968" s="145" t="s">
        <v>242</v>
      </c>
      <c r="C2968" s="147" t="s">
        <v>83</v>
      </c>
      <c r="D2968" s="145"/>
      <c r="E2968" s="145"/>
      <c r="F2968" s="145"/>
      <c r="G2968" s="145"/>
    </row>
    <row r="2969" spans="2:7" ht="15">
      <c r="B2969" s="145" t="s">
        <v>93</v>
      </c>
      <c r="C2969" s="170" t="str">
        <f>A2966</f>
        <v>B.39.a</v>
      </c>
      <c r="D2969" s="145"/>
      <c r="E2969" s="145"/>
      <c r="F2969" s="145"/>
      <c r="G2969" s="145"/>
    </row>
    <row r="2970" spans="1:7" ht="15">
      <c r="A2970" s="144"/>
      <c r="B2970" s="145" t="s">
        <v>1350</v>
      </c>
      <c r="C2970" s="145" t="s">
        <v>1349</v>
      </c>
      <c r="D2970" s="145"/>
      <c r="E2970" s="145"/>
      <c r="F2970" s="145"/>
      <c r="G2970" s="145"/>
    </row>
    <row r="2971" spans="1:7" ht="15">
      <c r="A2971" s="144"/>
      <c r="B2971" s="145" t="s">
        <v>243</v>
      </c>
      <c r="C2971" s="149" t="s">
        <v>822</v>
      </c>
      <c r="D2971" s="145"/>
      <c r="E2971" s="145"/>
      <c r="F2971" s="145"/>
      <c r="G2971" s="145"/>
    </row>
    <row r="2972" spans="1:7" ht="15">
      <c r="A2972" s="144"/>
      <c r="B2972" s="145" t="s">
        <v>245</v>
      </c>
      <c r="C2972" s="150" t="s">
        <v>1332</v>
      </c>
      <c r="D2972" s="145"/>
      <c r="E2972" s="145"/>
      <c r="F2972" s="145"/>
      <c r="G2972" s="145"/>
    </row>
    <row r="2973" spans="1:7" ht="15">
      <c r="A2973" s="144"/>
      <c r="B2973" s="145"/>
      <c r="C2973" s="145"/>
      <c r="D2973" s="145"/>
      <c r="E2973" s="145"/>
      <c r="F2973" s="145"/>
      <c r="G2973" s="145"/>
    </row>
    <row r="2974" spans="1:7" ht="15">
      <c r="A2974" s="144"/>
      <c r="B2974" s="151" t="s">
        <v>246</v>
      </c>
      <c r="C2974" s="151" t="s">
        <v>69</v>
      </c>
      <c r="D2974" s="151" t="s">
        <v>91</v>
      </c>
      <c r="E2974" s="151" t="s">
        <v>247</v>
      </c>
      <c r="F2974" s="151" t="s">
        <v>248</v>
      </c>
      <c r="G2974" s="151" t="s">
        <v>249</v>
      </c>
    </row>
    <row r="2975" spans="1:7" ht="15">
      <c r="A2975" s="144"/>
      <c r="B2975" s="623" t="s">
        <v>789</v>
      </c>
      <c r="C2975" s="623"/>
      <c r="D2975" s="623"/>
      <c r="E2975" s="623"/>
      <c r="F2975" s="623"/>
      <c r="G2975" s="623"/>
    </row>
    <row r="2976" spans="1:7" ht="15">
      <c r="A2976" s="144"/>
      <c r="B2976" s="297" t="s">
        <v>585</v>
      </c>
      <c r="C2976" s="153" t="s">
        <v>790</v>
      </c>
      <c r="D2976" s="154" t="s">
        <v>251</v>
      </c>
      <c r="E2976" s="298">
        <v>0.17</v>
      </c>
      <c r="F2976" s="155">
        <v>5.6</v>
      </c>
      <c r="G2976" s="156">
        <v>0.95</v>
      </c>
    </row>
    <row r="2977" spans="1:7" ht="15">
      <c r="A2977" s="144"/>
      <c r="B2977" s="297" t="s">
        <v>582</v>
      </c>
      <c r="C2977" s="153" t="s">
        <v>791</v>
      </c>
      <c r="D2977" s="154" t="s">
        <v>251</v>
      </c>
      <c r="E2977" s="298">
        <v>0.17</v>
      </c>
      <c r="F2977" s="155">
        <v>7.2</v>
      </c>
      <c r="G2977" s="156">
        <v>1.22</v>
      </c>
    </row>
    <row r="2978" spans="1:7" ht="15">
      <c r="A2978" s="144"/>
      <c r="B2978" s="619" t="s">
        <v>805</v>
      </c>
      <c r="C2978" s="619"/>
      <c r="D2978" s="619"/>
      <c r="E2978" s="619"/>
      <c r="F2978" s="619"/>
      <c r="G2978" s="156">
        <v>0.122</v>
      </c>
    </row>
    <row r="2979" spans="1:7" ht="15">
      <c r="A2979" s="144"/>
      <c r="B2979" s="619" t="s">
        <v>792</v>
      </c>
      <c r="C2979" s="619"/>
      <c r="D2979" s="619"/>
      <c r="E2979" s="619"/>
      <c r="F2979" s="619"/>
      <c r="G2979" s="162">
        <v>2.29</v>
      </c>
    </row>
    <row r="2980" spans="1:7" ht="15">
      <c r="A2980" s="144"/>
      <c r="B2980" s="620" t="s">
        <v>90</v>
      </c>
      <c r="C2980" s="620"/>
      <c r="D2980" s="620"/>
      <c r="E2980" s="620"/>
      <c r="F2980" s="620"/>
      <c r="G2980" s="620"/>
    </row>
    <row r="2981" spans="1:7" ht="15" customHeight="1">
      <c r="A2981" s="144"/>
      <c r="B2981" s="297" t="s">
        <v>925</v>
      </c>
      <c r="C2981" s="153" t="s">
        <v>926</v>
      </c>
      <c r="D2981" s="154" t="s">
        <v>808</v>
      </c>
      <c r="E2981" s="298">
        <v>1</v>
      </c>
      <c r="F2981" s="155">
        <v>3.41</v>
      </c>
      <c r="G2981" s="156">
        <v>3.41</v>
      </c>
    </row>
    <row r="2982" spans="1:7" ht="15" customHeight="1">
      <c r="A2982" s="144"/>
      <c r="B2982" s="297" t="s">
        <v>927</v>
      </c>
      <c r="C2982" s="153" t="s">
        <v>928</v>
      </c>
      <c r="D2982" s="154" t="s">
        <v>808</v>
      </c>
      <c r="E2982" s="298">
        <v>1</v>
      </c>
      <c r="F2982" s="155">
        <v>23.85</v>
      </c>
      <c r="G2982" s="156">
        <v>23.85</v>
      </c>
    </row>
    <row r="2983" spans="1:7" ht="15">
      <c r="A2983" s="144"/>
      <c r="B2983" s="297" t="s">
        <v>929</v>
      </c>
      <c r="C2983" s="153" t="s">
        <v>930</v>
      </c>
      <c r="D2983" s="154" t="s">
        <v>808</v>
      </c>
      <c r="E2983" s="298">
        <v>0.04</v>
      </c>
      <c r="F2983" s="155">
        <v>176.58</v>
      </c>
      <c r="G2983" s="156">
        <v>7.06</v>
      </c>
    </row>
    <row r="2984" spans="1:7" ht="15">
      <c r="A2984" s="144"/>
      <c r="B2984" s="299"/>
      <c r="C2984" s="153"/>
      <c r="D2984" s="154"/>
      <c r="E2984" s="298"/>
      <c r="F2984" s="155"/>
      <c r="G2984" s="156"/>
    </row>
    <row r="2985" spans="1:7" ht="15">
      <c r="A2985" s="144"/>
      <c r="B2985" s="619" t="s">
        <v>793</v>
      </c>
      <c r="C2985" s="619"/>
      <c r="D2985" s="619"/>
      <c r="E2985" s="619"/>
      <c r="F2985" s="619"/>
      <c r="G2985" s="162">
        <v>34.32</v>
      </c>
    </row>
    <row r="2986" spans="1:7" ht="15">
      <c r="A2986" s="144"/>
      <c r="B2986" s="620" t="s">
        <v>794</v>
      </c>
      <c r="C2986" s="620"/>
      <c r="D2986" s="620"/>
      <c r="E2986" s="620"/>
      <c r="F2986" s="620"/>
      <c r="G2986" s="620"/>
    </row>
    <row r="2987" spans="1:7" ht="15" customHeight="1">
      <c r="A2987" s="144"/>
      <c r="B2987" s="297" t="s">
        <v>1175</v>
      </c>
      <c r="C2987" s="153" t="s">
        <v>239</v>
      </c>
      <c r="D2987" s="154" t="s">
        <v>240</v>
      </c>
      <c r="E2987" s="298">
        <v>0.17</v>
      </c>
      <c r="F2987" s="155">
        <v>100.06</v>
      </c>
      <c r="G2987" s="156">
        <v>17.01</v>
      </c>
    </row>
    <row r="2988" spans="1:7" ht="15" customHeight="1">
      <c r="A2988" s="144"/>
      <c r="B2988" s="619" t="s">
        <v>797</v>
      </c>
      <c r="C2988" s="619"/>
      <c r="D2988" s="619"/>
      <c r="E2988" s="619"/>
      <c r="F2988" s="619"/>
      <c r="G2988" s="162">
        <v>17.01</v>
      </c>
    </row>
    <row r="2989" spans="1:7" ht="15">
      <c r="A2989" s="144"/>
      <c r="B2989" s="620" t="s">
        <v>798</v>
      </c>
      <c r="C2989" s="620"/>
      <c r="D2989" s="620"/>
      <c r="E2989" s="620"/>
      <c r="F2989" s="620"/>
      <c r="G2989" s="620"/>
    </row>
    <row r="2990" spans="1:7" ht="15" customHeight="1">
      <c r="A2990" s="144"/>
      <c r="B2990" s="300"/>
      <c r="C2990" s="153"/>
      <c r="D2990" s="154"/>
      <c r="E2990" s="298"/>
      <c r="F2990" s="298"/>
      <c r="G2990" s="156"/>
    </row>
    <row r="2991" spans="1:7" ht="15">
      <c r="A2991" s="144"/>
      <c r="B2991" s="300"/>
      <c r="C2991" s="301"/>
      <c r="D2991" s="154"/>
      <c r="E2991" s="298"/>
      <c r="F2991" s="302"/>
      <c r="G2991" s="156"/>
    </row>
    <row r="2992" spans="1:7" ht="15">
      <c r="A2992" s="144"/>
      <c r="B2992" s="303"/>
      <c r="C2992" s="304"/>
      <c r="D2992" s="305"/>
      <c r="E2992" s="306"/>
      <c r="F2992" s="305"/>
      <c r="G2992" s="306"/>
    </row>
    <row r="2993" spans="1:7" ht="15">
      <c r="A2993" s="144"/>
      <c r="B2993" s="621" t="s">
        <v>799</v>
      </c>
      <c r="C2993" s="621"/>
      <c r="D2993" s="621"/>
      <c r="E2993" s="621"/>
      <c r="F2993" s="621"/>
      <c r="G2993" s="307">
        <v>0</v>
      </c>
    </row>
    <row r="2994" spans="1:7" ht="15">
      <c r="A2994" s="144"/>
      <c r="B2994" s="330"/>
      <c r="C2994" s="330"/>
      <c r="D2994" s="330"/>
      <c r="E2994" s="330"/>
      <c r="F2994" s="330"/>
      <c r="G2994" s="330"/>
    </row>
    <row r="2995" spans="1:7" ht="15" customHeight="1">
      <c r="A2995" s="144"/>
      <c r="B2995" s="330"/>
      <c r="C2995" s="330"/>
      <c r="D2995" s="330"/>
      <c r="E2995" s="330"/>
      <c r="F2995" s="329" t="s">
        <v>256</v>
      </c>
      <c r="G2995" s="162">
        <f>G2988+G2985+G2979</f>
        <v>53.62</v>
      </c>
    </row>
    <row r="2996" spans="1:7" ht="24.75">
      <c r="A2996" s="144"/>
      <c r="B2996" s="330"/>
      <c r="C2996" s="330"/>
      <c r="D2996" s="330"/>
      <c r="E2996" s="330"/>
      <c r="F2996" s="329" t="s">
        <v>800</v>
      </c>
      <c r="G2996" s="162">
        <f>'3 - Encargos Soc Anexo C'!$C$55%*'6- Comp Preç Unit'!G2979</f>
        <v>2.6795290000000005</v>
      </c>
    </row>
    <row r="2997" spans="1:7" ht="15">
      <c r="A2997" s="144"/>
      <c r="B2997" s="622"/>
      <c r="C2997" s="622"/>
      <c r="D2997" s="163"/>
      <c r="E2997" s="163"/>
      <c r="F2997" s="329" t="s">
        <v>258</v>
      </c>
      <c r="G2997" s="418">
        <f>'4 - BDI - Anexo D'!$I$26*(G2995+G2996)</f>
        <v>16.159136809783774</v>
      </c>
    </row>
    <row r="2998" spans="1:7" ht="16.5">
      <c r="A2998" s="144"/>
      <c r="B2998" s="622"/>
      <c r="C2998" s="622"/>
      <c r="D2998" s="163"/>
      <c r="E2998" s="163"/>
      <c r="F2998" s="308" t="s">
        <v>802</v>
      </c>
      <c r="G2998" s="309">
        <f>SUM(G2995:G2997)</f>
        <v>72.45866580978378</v>
      </c>
    </row>
    <row r="2999" spans="1:7" ht="16.5">
      <c r="A2999" s="144"/>
      <c r="B2999" s="171"/>
      <c r="C2999" s="171"/>
      <c r="D2999" s="171"/>
      <c r="E2999" s="171"/>
      <c r="F2999" s="308" t="s">
        <v>803</v>
      </c>
      <c r="G2999" s="309">
        <f>SUM(G2995:G2996)</f>
        <v>56.299529</v>
      </c>
    </row>
    <row r="3000" spans="1:7" ht="15">
      <c r="A3000" s="144"/>
      <c r="B3000" s="171"/>
      <c r="C3000" s="171"/>
      <c r="D3000" s="171"/>
      <c r="E3000" s="171"/>
      <c r="F3000" s="310"/>
      <c r="G3000" s="311"/>
    </row>
    <row r="3001" spans="1:9" ht="18">
      <c r="A3001" s="172" t="str">
        <f>'Orçamento Básico - Anexo A'!A137</f>
        <v>B.40.a</v>
      </c>
      <c r="B3001" s="167"/>
      <c r="C3001" s="168" t="str">
        <f>'Orçamento Básico - Anexo A'!B136</f>
        <v>Instalação ou substituição de disjuntores termomagnéticos</v>
      </c>
      <c r="D3001" s="167" t="s">
        <v>83</v>
      </c>
      <c r="E3001" s="167"/>
      <c r="F3001" s="167"/>
      <c r="G3001" s="173">
        <f>G3033</f>
        <v>29.025562</v>
      </c>
      <c r="I3001" s="422"/>
    </row>
    <row r="3002" spans="1:7" ht="15">
      <c r="A3002" s="171"/>
      <c r="B3002" s="145" t="s">
        <v>241</v>
      </c>
      <c r="C3002" s="169" t="s">
        <v>385</v>
      </c>
      <c r="D3002" s="145"/>
      <c r="E3002" s="145"/>
      <c r="F3002" s="145"/>
      <c r="G3002" s="145"/>
    </row>
    <row r="3003" spans="2:7" ht="15">
      <c r="B3003" s="145" t="s">
        <v>242</v>
      </c>
      <c r="C3003" s="147" t="s">
        <v>83</v>
      </c>
      <c r="D3003" s="145"/>
      <c r="E3003" s="145"/>
      <c r="F3003" s="145"/>
      <c r="G3003" s="145"/>
    </row>
    <row r="3004" spans="1:7" ht="15">
      <c r="A3004" s="144"/>
      <c r="B3004" s="145" t="s">
        <v>93</v>
      </c>
      <c r="C3004" s="170" t="str">
        <f>A3001</f>
        <v>B.40.a</v>
      </c>
      <c r="D3004" s="145"/>
      <c r="E3004" s="145"/>
      <c r="F3004" s="145"/>
      <c r="G3004" s="145"/>
    </row>
    <row r="3005" spans="1:7" ht="15">
      <c r="A3005" s="144"/>
      <c r="B3005" s="145" t="s">
        <v>1350</v>
      </c>
      <c r="C3005" s="145" t="s">
        <v>1349</v>
      </c>
      <c r="D3005" s="145"/>
      <c r="E3005" s="145"/>
      <c r="F3005" s="145"/>
      <c r="G3005" s="145"/>
    </row>
    <row r="3006" spans="1:7" ht="15">
      <c r="A3006" s="144"/>
      <c r="B3006" s="145" t="s">
        <v>243</v>
      </c>
      <c r="C3006" s="149" t="s">
        <v>822</v>
      </c>
      <c r="D3006" s="145"/>
      <c r="E3006" s="145"/>
      <c r="F3006" s="145"/>
      <c r="G3006" s="145"/>
    </row>
    <row r="3007" spans="1:7" ht="15">
      <c r="A3007" s="144"/>
      <c r="B3007" s="145" t="s">
        <v>245</v>
      </c>
      <c r="C3007" s="150" t="s">
        <v>1332</v>
      </c>
      <c r="D3007" s="145"/>
      <c r="E3007" s="145"/>
      <c r="F3007" s="145"/>
      <c r="G3007" s="145"/>
    </row>
    <row r="3008" spans="1:7" ht="15">
      <c r="A3008" s="144"/>
      <c r="B3008" s="145"/>
      <c r="C3008" s="145"/>
      <c r="D3008" s="145"/>
      <c r="E3008" s="145"/>
      <c r="F3008" s="145"/>
      <c r="G3008" s="145"/>
    </row>
    <row r="3009" spans="1:7" ht="15">
      <c r="A3009" s="144"/>
      <c r="B3009" s="151" t="s">
        <v>246</v>
      </c>
      <c r="C3009" s="151" t="s">
        <v>69</v>
      </c>
      <c r="D3009" s="151" t="s">
        <v>91</v>
      </c>
      <c r="E3009" s="151" t="s">
        <v>247</v>
      </c>
      <c r="F3009" s="151" t="s">
        <v>248</v>
      </c>
      <c r="G3009" s="151" t="s">
        <v>249</v>
      </c>
    </row>
    <row r="3010" spans="1:7" ht="15">
      <c r="A3010" s="144"/>
      <c r="B3010" s="623" t="s">
        <v>789</v>
      </c>
      <c r="C3010" s="623"/>
      <c r="D3010" s="623"/>
      <c r="E3010" s="623"/>
      <c r="F3010" s="623"/>
      <c r="G3010" s="623"/>
    </row>
    <row r="3011" spans="1:7" ht="15">
      <c r="A3011" s="144"/>
      <c r="B3011" s="297" t="s">
        <v>585</v>
      </c>
      <c r="C3011" s="153" t="s">
        <v>790</v>
      </c>
      <c r="D3011" s="154" t="s">
        <v>251</v>
      </c>
      <c r="E3011" s="298">
        <v>0.12</v>
      </c>
      <c r="F3011" s="155">
        <v>5.6</v>
      </c>
      <c r="G3011" s="156">
        <v>0.67</v>
      </c>
    </row>
    <row r="3012" spans="1:7" ht="15">
      <c r="A3012" s="144"/>
      <c r="B3012" s="297" t="s">
        <v>582</v>
      </c>
      <c r="C3012" s="153" t="s">
        <v>791</v>
      </c>
      <c r="D3012" s="154" t="s">
        <v>251</v>
      </c>
      <c r="E3012" s="298">
        <v>0.12</v>
      </c>
      <c r="F3012" s="155">
        <v>7.2</v>
      </c>
      <c r="G3012" s="156">
        <v>0.86</v>
      </c>
    </row>
    <row r="3013" spans="1:7" ht="15">
      <c r="A3013" s="144"/>
      <c r="B3013" s="619" t="s">
        <v>805</v>
      </c>
      <c r="C3013" s="619"/>
      <c r="D3013" s="619"/>
      <c r="E3013" s="619"/>
      <c r="F3013" s="619"/>
      <c r="G3013" s="156">
        <v>0.08600000000000001</v>
      </c>
    </row>
    <row r="3014" spans="1:7" ht="15">
      <c r="A3014" s="144"/>
      <c r="B3014" s="619" t="s">
        <v>792</v>
      </c>
      <c r="C3014" s="619"/>
      <c r="D3014" s="619"/>
      <c r="E3014" s="619"/>
      <c r="F3014" s="619"/>
      <c r="G3014" s="162">
        <v>1.62</v>
      </c>
    </row>
    <row r="3015" spans="1:7" ht="15" customHeight="1">
      <c r="A3015" s="144"/>
      <c r="B3015" s="620" t="s">
        <v>90</v>
      </c>
      <c r="C3015" s="620"/>
      <c r="D3015" s="620"/>
      <c r="E3015" s="620"/>
      <c r="F3015" s="620"/>
      <c r="G3015" s="620"/>
    </row>
    <row r="3016" spans="1:7" ht="15" customHeight="1">
      <c r="A3016" s="144"/>
      <c r="B3016" s="297" t="s">
        <v>931</v>
      </c>
      <c r="C3016" s="153" t="s">
        <v>932</v>
      </c>
      <c r="D3016" s="154" t="s">
        <v>808</v>
      </c>
      <c r="E3016" s="298">
        <v>1</v>
      </c>
      <c r="F3016" s="155">
        <v>13.5</v>
      </c>
      <c r="G3016" s="156">
        <v>13.5</v>
      </c>
    </row>
    <row r="3017" spans="1:7" ht="15">
      <c r="A3017" s="144"/>
      <c r="B3017" s="297"/>
      <c r="C3017" s="153"/>
      <c r="D3017" s="154"/>
      <c r="E3017" s="298"/>
      <c r="F3017" s="155"/>
      <c r="G3017" s="156"/>
    </row>
    <row r="3018" spans="1:7" ht="15">
      <c r="A3018" s="144"/>
      <c r="B3018" s="297"/>
      <c r="C3018" s="153"/>
      <c r="D3018" s="154"/>
      <c r="E3018" s="298"/>
      <c r="F3018" s="155"/>
      <c r="G3018" s="156"/>
    </row>
    <row r="3019" spans="1:7" ht="15">
      <c r="A3019" s="144"/>
      <c r="B3019" s="619" t="s">
        <v>793</v>
      </c>
      <c r="C3019" s="619"/>
      <c r="D3019" s="619"/>
      <c r="E3019" s="619"/>
      <c r="F3019" s="619"/>
      <c r="G3019" s="162">
        <v>13.5</v>
      </c>
    </row>
    <row r="3020" spans="1:7" ht="15">
      <c r="A3020" s="144"/>
      <c r="B3020" s="620" t="s">
        <v>794</v>
      </c>
      <c r="C3020" s="620"/>
      <c r="D3020" s="620"/>
      <c r="E3020" s="620"/>
      <c r="F3020" s="620"/>
      <c r="G3020" s="620"/>
    </row>
    <row r="3021" spans="1:7" ht="15" customHeight="1">
      <c r="A3021" s="144"/>
      <c r="B3021" s="297" t="s">
        <v>1175</v>
      </c>
      <c r="C3021" s="153" t="s">
        <v>239</v>
      </c>
      <c r="D3021" s="154" t="s">
        <v>240</v>
      </c>
      <c r="E3021" s="298">
        <v>0.12</v>
      </c>
      <c r="F3021" s="155">
        <v>100.06</v>
      </c>
      <c r="G3021" s="156">
        <v>12.01</v>
      </c>
    </row>
    <row r="3022" spans="1:7" ht="15" customHeight="1">
      <c r="A3022" s="144"/>
      <c r="B3022" s="619" t="s">
        <v>797</v>
      </c>
      <c r="C3022" s="619"/>
      <c r="D3022" s="619"/>
      <c r="E3022" s="619"/>
      <c r="F3022" s="619"/>
      <c r="G3022" s="162">
        <v>12.01</v>
      </c>
    </row>
    <row r="3023" spans="1:7" ht="15">
      <c r="A3023" s="144"/>
      <c r="B3023" s="620" t="s">
        <v>798</v>
      </c>
      <c r="C3023" s="620"/>
      <c r="D3023" s="620"/>
      <c r="E3023" s="620"/>
      <c r="F3023" s="620"/>
      <c r="G3023" s="620"/>
    </row>
    <row r="3024" spans="1:7" ht="15" customHeight="1">
      <c r="A3024" s="144"/>
      <c r="B3024" s="300"/>
      <c r="C3024" s="153"/>
      <c r="D3024" s="154"/>
      <c r="E3024" s="298"/>
      <c r="F3024" s="298"/>
      <c r="G3024" s="156"/>
    </row>
    <row r="3025" spans="1:7" ht="15">
      <c r="A3025" s="144"/>
      <c r="B3025" s="300"/>
      <c r="C3025" s="301"/>
      <c r="D3025" s="154"/>
      <c r="E3025" s="298"/>
      <c r="F3025" s="302"/>
      <c r="G3025" s="156"/>
    </row>
    <row r="3026" spans="1:7" ht="15">
      <c r="A3026" s="144"/>
      <c r="B3026" s="303"/>
      <c r="C3026" s="304"/>
      <c r="D3026" s="305"/>
      <c r="E3026" s="306"/>
      <c r="F3026" s="305"/>
      <c r="G3026" s="306"/>
    </row>
    <row r="3027" spans="1:7" ht="15">
      <c r="A3027" s="144"/>
      <c r="B3027" s="621" t="s">
        <v>799</v>
      </c>
      <c r="C3027" s="621"/>
      <c r="D3027" s="621"/>
      <c r="E3027" s="621"/>
      <c r="F3027" s="621"/>
      <c r="G3027" s="307">
        <v>0</v>
      </c>
    </row>
    <row r="3028" spans="1:7" ht="15">
      <c r="A3028" s="144"/>
      <c r="B3028" s="330"/>
      <c r="C3028" s="330"/>
      <c r="D3028" s="330"/>
      <c r="E3028" s="330"/>
      <c r="F3028" s="330"/>
      <c r="G3028" s="330"/>
    </row>
    <row r="3029" spans="1:7" ht="15" customHeight="1">
      <c r="A3029" s="144"/>
      <c r="B3029" s="330"/>
      <c r="C3029" s="330"/>
      <c r="D3029" s="330"/>
      <c r="E3029" s="330"/>
      <c r="F3029" s="329" t="s">
        <v>256</v>
      </c>
      <c r="G3029" s="162">
        <f>G3022+G3019+G3014</f>
        <v>27.13</v>
      </c>
    </row>
    <row r="3030" spans="1:7" ht="24.75">
      <c r="A3030" s="144"/>
      <c r="B3030" s="330"/>
      <c r="C3030" s="330"/>
      <c r="D3030" s="330"/>
      <c r="E3030" s="330"/>
      <c r="F3030" s="329" t="s">
        <v>800</v>
      </c>
      <c r="G3030" s="162">
        <f>'3 - Encargos Soc Anexo C'!$C$55%*'6- Comp Preç Unit'!G3014</f>
        <v>1.8955620000000004</v>
      </c>
    </row>
    <row r="3031" spans="1:7" ht="15">
      <c r="A3031" s="144"/>
      <c r="B3031" s="622"/>
      <c r="C3031" s="622"/>
      <c r="D3031" s="163"/>
      <c r="E3031" s="163"/>
      <c r="F3031" s="329" t="s">
        <v>258</v>
      </c>
      <c r="G3031" s="418">
        <f>'4 - BDI - Anexo D'!$I$26*(G3029+G3030)</f>
        <v>8.330940518860489</v>
      </c>
    </row>
    <row r="3032" spans="1:7" ht="16.5">
      <c r="A3032" s="144"/>
      <c r="B3032" s="622"/>
      <c r="C3032" s="622"/>
      <c r="D3032" s="163"/>
      <c r="E3032" s="163"/>
      <c r="F3032" s="308" t="s">
        <v>802</v>
      </c>
      <c r="G3032" s="309">
        <f>SUM(G3029:G3031)</f>
        <v>37.35650251886049</v>
      </c>
    </row>
    <row r="3033" spans="1:7" ht="16.5">
      <c r="A3033" s="144"/>
      <c r="B3033" s="171"/>
      <c r="C3033" s="171"/>
      <c r="D3033" s="171"/>
      <c r="E3033" s="171"/>
      <c r="F3033" s="308" t="s">
        <v>803</v>
      </c>
      <c r="G3033" s="309">
        <f>SUM(G3029:G3030)</f>
        <v>29.025562</v>
      </c>
    </row>
    <row r="3034" spans="1:7" ht="15">
      <c r="A3034" s="144"/>
      <c r="B3034" s="171"/>
      <c r="C3034" s="171"/>
      <c r="D3034" s="171"/>
      <c r="E3034" s="171"/>
      <c r="F3034" s="171"/>
      <c r="G3034" s="171"/>
    </row>
    <row r="3035" spans="1:9" ht="18">
      <c r="A3035" s="172" t="str">
        <f>'Orçamento Básico - Anexo A'!A138</f>
        <v>B.40.b</v>
      </c>
      <c r="B3035" s="167"/>
      <c r="C3035" s="168" t="str">
        <f>'Orçamento Básico - Anexo A'!B136</f>
        <v>Instalação ou substituição de disjuntores termomagnéticos</v>
      </c>
      <c r="D3035" s="167" t="s">
        <v>83</v>
      </c>
      <c r="E3035" s="167"/>
      <c r="F3035" s="167"/>
      <c r="G3035" s="173">
        <f>G3067</f>
        <v>60.92556199999999</v>
      </c>
      <c r="I3035" s="422"/>
    </row>
    <row r="3036" spans="1:7" ht="15">
      <c r="A3036" s="171"/>
      <c r="B3036" s="145" t="s">
        <v>241</v>
      </c>
      <c r="C3036" s="169" t="s">
        <v>386</v>
      </c>
      <c r="D3036" s="145"/>
      <c r="E3036" s="145"/>
      <c r="F3036" s="145"/>
      <c r="G3036" s="145"/>
    </row>
    <row r="3037" spans="2:7" ht="15">
      <c r="B3037" s="145" t="s">
        <v>242</v>
      </c>
      <c r="C3037" s="147" t="s">
        <v>83</v>
      </c>
      <c r="D3037" s="145"/>
      <c r="E3037" s="145"/>
      <c r="F3037" s="145"/>
      <c r="G3037" s="145"/>
    </row>
    <row r="3038" spans="1:7" ht="15">
      <c r="A3038" s="144"/>
      <c r="B3038" s="145" t="s">
        <v>93</v>
      </c>
      <c r="C3038" s="170" t="str">
        <f>A3035</f>
        <v>B.40.b</v>
      </c>
      <c r="D3038" s="145"/>
      <c r="E3038" s="145"/>
      <c r="F3038" s="145"/>
      <c r="G3038" s="145"/>
    </row>
    <row r="3039" spans="1:7" ht="15">
      <c r="A3039" s="144"/>
      <c r="B3039" s="145" t="s">
        <v>1350</v>
      </c>
      <c r="C3039" s="145" t="s">
        <v>1349</v>
      </c>
      <c r="D3039" s="145"/>
      <c r="E3039" s="145"/>
      <c r="F3039" s="145"/>
      <c r="G3039" s="145"/>
    </row>
    <row r="3040" spans="1:7" ht="15">
      <c r="A3040" s="144"/>
      <c r="B3040" s="145" t="s">
        <v>243</v>
      </c>
      <c r="C3040" s="149" t="s">
        <v>822</v>
      </c>
      <c r="D3040" s="145"/>
      <c r="E3040" s="145"/>
      <c r="F3040" s="145"/>
      <c r="G3040" s="145"/>
    </row>
    <row r="3041" spans="1:7" ht="15">
      <c r="A3041" s="144"/>
      <c r="B3041" s="145" t="s">
        <v>245</v>
      </c>
      <c r="C3041" s="150" t="s">
        <v>1332</v>
      </c>
      <c r="D3041" s="145"/>
      <c r="E3041" s="145"/>
      <c r="F3041" s="145"/>
      <c r="G3041" s="145"/>
    </row>
    <row r="3042" spans="1:7" ht="15">
      <c r="A3042" s="144"/>
      <c r="B3042" s="145"/>
      <c r="C3042" s="145"/>
      <c r="D3042" s="145"/>
      <c r="E3042" s="145"/>
      <c r="F3042" s="145"/>
      <c r="G3042" s="145"/>
    </row>
    <row r="3043" spans="1:7" ht="15">
      <c r="A3043" s="144"/>
      <c r="B3043" s="151" t="s">
        <v>246</v>
      </c>
      <c r="C3043" s="151" t="s">
        <v>69</v>
      </c>
      <c r="D3043" s="151" t="s">
        <v>91</v>
      </c>
      <c r="E3043" s="151" t="s">
        <v>247</v>
      </c>
      <c r="F3043" s="151" t="s">
        <v>248</v>
      </c>
      <c r="G3043" s="151" t="s">
        <v>249</v>
      </c>
    </row>
    <row r="3044" spans="1:7" ht="15">
      <c r="A3044" s="144"/>
      <c r="B3044" s="623" t="s">
        <v>789</v>
      </c>
      <c r="C3044" s="623"/>
      <c r="D3044" s="623"/>
      <c r="E3044" s="623"/>
      <c r="F3044" s="623"/>
      <c r="G3044" s="623"/>
    </row>
    <row r="3045" spans="1:7" ht="15">
      <c r="A3045" s="144"/>
      <c r="B3045" s="297" t="s">
        <v>585</v>
      </c>
      <c r="C3045" s="153" t="s">
        <v>790</v>
      </c>
      <c r="D3045" s="154" t="s">
        <v>251</v>
      </c>
      <c r="E3045" s="298">
        <v>0.12</v>
      </c>
      <c r="F3045" s="155">
        <v>5.6</v>
      </c>
      <c r="G3045" s="156">
        <v>0.67</v>
      </c>
    </row>
    <row r="3046" spans="1:7" ht="15">
      <c r="A3046" s="144"/>
      <c r="B3046" s="297" t="s">
        <v>582</v>
      </c>
      <c r="C3046" s="153" t="s">
        <v>791</v>
      </c>
      <c r="D3046" s="154" t="s">
        <v>251</v>
      </c>
      <c r="E3046" s="298">
        <v>0.12</v>
      </c>
      <c r="F3046" s="155">
        <v>7.2</v>
      </c>
      <c r="G3046" s="156">
        <v>0.86</v>
      </c>
    </row>
    <row r="3047" spans="1:7" ht="15">
      <c r="A3047" s="144"/>
      <c r="B3047" s="619" t="s">
        <v>805</v>
      </c>
      <c r="C3047" s="619"/>
      <c r="D3047" s="619"/>
      <c r="E3047" s="619"/>
      <c r="F3047" s="619"/>
      <c r="G3047" s="156">
        <v>0.08600000000000001</v>
      </c>
    </row>
    <row r="3048" spans="1:7" ht="15">
      <c r="A3048" s="144"/>
      <c r="B3048" s="619" t="s">
        <v>792</v>
      </c>
      <c r="C3048" s="619"/>
      <c r="D3048" s="619"/>
      <c r="E3048" s="619"/>
      <c r="F3048" s="619"/>
      <c r="G3048" s="162">
        <v>1.62</v>
      </c>
    </row>
    <row r="3049" spans="1:7" ht="15" customHeight="1">
      <c r="A3049" s="144"/>
      <c r="B3049" s="620" t="s">
        <v>90</v>
      </c>
      <c r="C3049" s="620"/>
      <c r="D3049" s="620"/>
      <c r="E3049" s="620"/>
      <c r="F3049" s="620"/>
      <c r="G3049" s="620"/>
    </row>
    <row r="3050" spans="1:7" ht="15" customHeight="1">
      <c r="A3050" s="144"/>
      <c r="B3050" s="297" t="s">
        <v>933</v>
      </c>
      <c r="C3050" s="153" t="s">
        <v>934</v>
      </c>
      <c r="D3050" s="154" t="s">
        <v>808</v>
      </c>
      <c r="E3050" s="298">
        <v>1</v>
      </c>
      <c r="F3050" s="155">
        <v>45.4</v>
      </c>
      <c r="G3050" s="156">
        <v>45.4</v>
      </c>
    </row>
    <row r="3051" spans="1:7" ht="15">
      <c r="A3051" s="144"/>
      <c r="B3051" s="297"/>
      <c r="C3051" s="153"/>
      <c r="D3051" s="154"/>
      <c r="E3051" s="298"/>
      <c r="F3051" s="155"/>
      <c r="G3051" s="156"/>
    </row>
    <row r="3052" spans="1:7" ht="15">
      <c r="A3052" s="144"/>
      <c r="B3052" s="297"/>
      <c r="C3052" s="153"/>
      <c r="D3052" s="154"/>
      <c r="E3052" s="298"/>
      <c r="F3052" s="155"/>
      <c r="G3052" s="156"/>
    </row>
    <row r="3053" spans="1:7" ht="15">
      <c r="A3053" s="144"/>
      <c r="B3053" s="619" t="s">
        <v>793</v>
      </c>
      <c r="C3053" s="619"/>
      <c r="D3053" s="619"/>
      <c r="E3053" s="619"/>
      <c r="F3053" s="619"/>
      <c r="G3053" s="162">
        <v>45.4</v>
      </c>
    </row>
    <row r="3054" spans="1:7" ht="15">
      <c r="A3054" s="144"/>
      <c r="B3054" s="620" t="s">
        <v>794</v>
      </c>
      <c r="C3054" s="620"/>
      <c r="D3054" s="620"/>
      <c r="E3054" s="620"/>
      <c r="F3054" s="620"/>
      <c r="G3054" s="620"/>
    </row>
    <row r="3055" spans="1:7" ht="15" customHeight="1">
      <c r="A3055" s="144"/>
      <c r="B3055" s="297" t="s">
        <v>1175</v>
      </c>
      <c r="C3055" s="153" t="s">
        <v>239</v>
      </c>
      <c r="D3055" s="154" t="s">
        <v>240</v>
      </c>
      <c r="E3055" s="298">
        <v>0.12</v>
      </c>
      <c r="F3055" s="155">
        <v>100.06</v>
      </c>
      <c r="G3055" s="156">
        <v>12.01</v>
      </c>
    </row>
    <row r="3056" spans="1:7" ht="15" customHeight="1">
      <c r="A3056" s="144"/>
      <c r="B3056" s="619" t="s">
        <v>797</v>
      </c>
      <c r="C3056" s="619"/>
      <c r="D3056" s="619"/>
      <c r="E3056" s="619"/>
      <c r="F3056" s="619"/>
      <c r="G3056" s="162">
        <v>12.01</v>
      </c>
    </row>
    <row r="3057" spans="1:7" ht="15">
      <c r="A3057" s="144"/>
      <c r="B3057" s="620" t="s">
        <v>798</v>
      </c>
      <c r="C3057" s="620"/>
      <c r="D3057" s="620"/>
      <c r="E3057" s="620"/>
      <c r="F3057" s="620"/>
      <c r="G3057" s="620"/>
    </row>
    <row r="3058" spans="1:7" ht="15" customHeight="1">
      <c r="A3058" s="144"/>
      <c r="B3058" s="300"/>
      <c r="C3058" s="153"/>
      <c r="D3058" s="154"/>
      <c r="E3058" s="298"/>
      <c r="F3058" s="298"/>
      <c r="G3058" s="156"/>
    </row>
    <row r="3059" spans="1:7" ht="15">
      <c r="A3059" s="144"/>
      <c r="B3059" s="300"/>
      <c r="C3059" s="301"/>
      <c r="D3059" s="154"/>
      <c r="E3059" s="298"/>
      <c r="F3059" s="302"/>
      <c r="G3059" s="156"/>
    </row>
    <row r="3060" spans="1:7" ht="15">
      <c r="A3060" s="144"/>
      <c r="B3060" s="303"/>
      <c r="C3060" s="304"/>
      <c r="D3060" s="305"/>
      <c r="E3060" s="306"/>
      <c r="F3060" s="305"/>
      <c r="G3060" s="306"/>
    </row>
    <row r="3061" spans="1:7" ht="15">
      <c r="A3061" s="144"/>
      <c r="B3061" s="621" t="s">
        <v>799</v>
      </c>
      <c r="C3061" s="621"/>
      <c r="D3061" s="621"/>
      <c r="E3061" s="621"/>
      <c r="F3061" s="621"/>
      <c r="G3061" s="307">
        <v>0</v>
      </c>
    </row>
    <row r="3062" spans="1:7" ht="15">
      <c r="A3062" s="144"/>
      <c r="B3062" s="330"/>
      <c r="C3062" s="330"/>
      <c r="D3062" s="330"/>
      <c r="E3062" s="330"/>
      <c r="F3062" s="330"/>
      <c r="G3062" s="330"/>
    </row>
    <row r="3063" spans="1:7" ht="15" customHeight="1">
      <c r="A3063" s="144"/>
      <c r="B3063" s="330"/>
      <c r="C3063" s="330"/>
      <c r="D3063" s="330"/>
      <c r="E3063" s="330"/>
      <c r="F3063" s="329" t="s">
        <v>256</v>
      </c>
      <c r="G3063" s="162">
        <f>G3056+G3053+G3048</f>
        <v>59.029999999999994</v>
      </c>
    </row>
    <row r="3064" spans="1:7" ht="24.75">
      <c r="A3064" s="144"/>
      <c r="B3064" s="330"/>
      <c r="C3064" s="330"/>
      <c r="D3064" s="330"/>
      <c r="E3064" s="330"/>
      <c r="F3064" s="329" t="s">
        <v>800</v>
      </c>
      <c r="G3064" s="162">
        <f>'3 - Encargos Soc Anexo C'!$C$55%*'6- Comp Preç Unit'!G3048</f>
        <v>1.8955620000000004</v>
      </c>
    </row>
    <row r="3065" spans="1:7" ht="15">
      <c r="A3065" s="144"/>
      <c r="B3065" s="622"/>
      <c r="C3065" s="622"/>
      <c r="D3065" s="163"/>
      <c r="E3065" s="163"/>
      <c r="F3065" s="329" t="s">
        <v>258</v>
      </c>
      <c r="G3065" s="418">
        <f>'4 - BDI - Anexo D'!$I$26*(G3063+G3064)</f>
        <v>17.48690458087071</v>
      </c>
    </row>
    <row r="3066" spans="1:7" ht="16.5">
      <c r="A3066" s="144"/>
      <c r="B3066" s="622"/>
      <c r="C3066" s="622"/>
      <c r="D3066" s="163"/>
      <c r="E3066" s="163"/>
      <c r="F3066" s="308" t="s">
        <v>802</v>
      </c>
      <c r="G3066" s="309">
        <f>SUM(G3063:G3065)</f>
        <v>78.4124665808707</v>
      </c>
    </row>
    <row r="3067" spans="1:7" ht="16.5">
      <c r="A3067" s="144"/>
      <c r="B3067" s="171"/>
      <c r="C3067" s="171"/>
      <c r="D3067" s="171"/>
      <c r="E3067" s="171"/>
      <c r="F3067" s="308" t="s">
        <v>803</v>
      </c>
      <c r="G3067" s="309">
        <f>SUM(G3063:G3064)</f>
        <v>60.92556199999999</v>
      </c>
    </row>
    <row r="3068" spans="1:7" ht="15">
      <c r="A3068" s="144"/>
      <c r="B3068" s="171"/>
      <c r="C3068" s="171"/>
      <c r="D3068" s="171"/>
      <c r="E3068" s="171"/>
      <c r="F3068" s="171"/>
      <c r="G3068" s="171"/>
    </row>
    <row r="3069" spans="1:9" ht="18">
      <c r="A3069" s="172" t="str">
        <f>'Orçamento Básico - Anexo A'!A139</f>
        <v>B.40.c</v>
      </c>
      <c r="B3069" s="167"/>
      <c r="C3069" s="168" t="str">
        <f>'Orçamento Básico - Anexo A'!B136</f>
        <v>Instalação ou substituição de disjuntores termomagnéticos</v>
      </c>
      <c r="D3069" s="167" t="s">
        <v>83</v>
      </c>
      <c r="E3069" s="167"/>
      <c r="F3069" s="167"/>
      <c r="G3069" s="173">
        <f>G3101</f>
        <v>61.125561999999995</v>
      </c>
      <c r="I3069" s="422"/>
    </row>
    <row r="3070" spans="1:7" ht="15">
      <c r="A3070" s="171"/>
      <c r="B3070" s="145" t="s">
        <v>241</v>
      </c>
      <c r="C3070" s="169" t="s">
        <v>387</v>
      </c>
      <c r="D3070" s="145"/>
      <c r="E3070" s="145"/>
      <c r="F3070" s="145"/>
      <c r="G3070" s="145"/>
    </row>
    <row r="3071" spans="2:7" ht="15">
      <c r="B3071" s="145" t="s">
        <v>242</v>
      </c>
      <c r="C3071" s="147" t="s">
        <v>83</v>
      </c>
      <c r="D3071" s="145"/>
      <c r="E3071" s="145"/>
      <c r="F3071" s="145"/>
      <c r="G3071" s="145"/>
    </row>
    <row r="3072" spans="1:7" ht="15">
      <c r="A3072" s="144"/>
      <c r="B3072" s="145" t="s">
        <v>93</v>
      </c>
      <c r="C3072" s="170" t="str">
        <f>A3069</f>
        <v>B.40.c</v>
      </c>
      <c r="D3072" s="145"/>
      <c r="E3072" s="145"/>
      <c r="F3072" s="145"/>
      <c r="G3072" s="145"/>
    </row>
    <row r="3073" spans="1:7" ht="15">
      <c r="A3073" s="144"/>
      <c r="B3073" s="145" t="s">
        <v>1350</v>
      </c>
      <c r="C3073" s="145" t="s">
        <v>1349</v>
      </c>
      <c r="D3073" s="145"/>
      <c r="E3073" s="145"/>
      <c r="F3073" s="145"/>
      <c r="G3073" s="145"/>
    </row>
    <row r="3074" spans="1:7" ht="15">
      <c r="A3074" s="144"/>
      <c r="B3074" s="145" t="s">
        <v>243</v>
      </c>
      <c r="C3074" s="149" t="s">
        <v>822</v>
      </c>
      <c r="D3074" s="145"/>
      <c r="E3074" s="145"/>
      <c r="F3074" s="145"/>
      <c r="G3074" s="145"/>
    </row>
    <row r="3075" spans="1:7" ht="15">
      <c r="A3075" s="144"/>
      <c r="B3075" s="145" t="s">
        <v>245</v>
      </c>
      <c r="C3075" s="150" t="s">
        <v>1332</v>
      </c>
      <c r="D3075" s="145"/>
      <c r="E3075" s="145"/>
      <c r="F3075" s="145"/>
      <c r="G3075" s="145"/>
    </row>
    <row r="3076" spans="1:7" ht="15">
      <c r="A3076" s="144"/>
      <c r="B3076" s="145"/>
      <c r="C3076" s="145"/>
      <c r="D3076" s="145"/>
      <c r="E3076" s="145"/>
      <c r="F3076" s="145"/>
      <c r="G3076" s="145"/>
    </row>
    <row r="3077" spans="1:7" ht="15">
      <c r="A3077" s="144"/>
      <c r="B3077" s="151" t="s">
        <v>246</v>
      </c>
      <c r="C3077" s="151" t="s">
        <v>69</v>
      </c>
      <c r="D3077" s="151" t="s">
        <v>91</v>
      </c>
      <c r="E3077" s="151" t="s">
        <v>247</v>
      </c>
      <c r="F3077" s="151" t="s">
        <v>248</v>
      </c>
      <c r="G3077" s="151" t="s">
        <v>249</v>
      </c>
    </row>
    <row r="3078" spans="1:7" ht="15">
      <c r="A3078" s="144"/>
      <c r="B3078" s="623" t="s">
        <v>789</v>
      </c>
      <c r="C3078" s="623"/>
      <c r="D3078" s="623"/>
      <c r="E3078" s="623"/>
      <c r="F3078" s="623"/>
      <c r="G3078" s="623"/>
    </row>
    <row r="3079" spans="1:7" ht="15">
      <c r="A3079" s="144"/>
      <c r="B3079" s="297" t="s">
        <v>585</v>
      </c>
      <c r="C3079" s="153" t="s">
        <v>790</v>
      </c>
      <c r="D3079" s="154" t="s">
        <v>251</v>
      </c>
      <c r="E3079" s="298">
        <v>0.12</v>
      </c>
      <c r="F3079" s="155">
        <v>5.6</v>
      </c>
      <c r="G3079" s="156">
        <v>0.67</v>
      </c>
    </row>
    <row r="3080" spans="1:7" ht="15" customHeight="1">
      <c r="A3080" s="144"/>
      <c r="B3080" s="297" t="s">
        <v>582</v>
      </c>
      <c r="C3080" s="153" t="s">
        <v>791</v>
      </c>
      <c r="D3080" s="154" t="s">
        <v>251</v>
      </c>
      <c r="E3080" s="298">
        <v>0.12</v>
      </c>
      <c r="F3080" s="155">
        <v>7.2</v>
      </c>
      <c r="G3080" s="156">
        <v>0.86</v>
      </c>
    </row>
    <row r="3081" spans="1:7" ht="15">
      <c r="A3081" s="144"/>
      <c r="B3081" s="619" t="s">
        <v>805</v>
      </c>
      <c r="C3081" s="619"/>
      <c r="D3081" s="619"/>
      <c r="E3081" s="619"/>
      <c r="F3081" s="619"/>
      <c r="G3081" s="156">
        <v>0.08600000000000001</v>
      </c>
    </row>
    <row r="3082" spans="1:7" ht="15">
      <c r="A3082" s="144"/>
      <c r="B3082" s="619" t="s">
        <v>792</v>
      </c>
      <c r="C3082" s="619"/>
      <c r="D3082" s="619"/>
      <c r="E3082" s="619"/>
      <c r="F3082" s="619"/>
      <c r="G3082" s="162">
        <v>1.62</v>
      </c>
    </row>
    <row r="3083" spans="1:7" ht="15">
      <c r="A3083" s="144"/>
      <c r="B3083" s="620" t="s">
        <v>90</v>
      </c>
      <c r="C3083" s="620"/>
      <c r="D3083" s="620"/>
      <c r="E3083" s="620"/>
      <c r="F3083" s="620"/>
      <c r="G3083" s="620"/>
    </row>
    <row r="3084" spans="1:7" ht="15" customHeight="1">
      <c r="A3084" s="144"/>
      <c r="B3084" s="297" t="s">
        <v>935</v>
      </c>
      <c r="C3084" s="153" t="s">
        <v>936</v>
      </c>
      <c r="D3084" s="154" t="s">
        <v>808</v>
      </c>
      <c r="E3084" s="298">
        <v>1</v>
      </c>
      <c r="F3084" s="155">
        <v>45.6</v>
      </c>
      <c r="G3084" s="156">
        <v>45.6</v>
      </c>
    </row>
    <row r="3085" spans="1:7" ht="15" customHeight="1">
      <c r="A3085" s="144"/>
      <c r="B3085" s="297"/>
      <c r="C3085" s="153"/>
      <c r="D3085" s="154"/>
      <c r="E3085" s="298"/>
      <c r="F3085" s="155"/>
      <c r="G3085" s="156"/>
    </row>
    <row r="3086" spans="1:7" ht="15">
      <c r="A3086" s="144"/>
      <c r="B3086" s="297"/>
      <c r="C3086" s="153"/>
      <c r="D3086" s="154"/>
      <c r="E3086" s="298"/>
      <c r="F3086" s="155"/>
      <c r="G3086" s="156"/>
    </row>
    <row r="3087" spans="1:7" ht="15">
      <c r="A3087" s="144"/>
      <c r="B3087" s="619" t="s">
        <v>793</v>
      </c>
      <c r="C3087" s="619"/>
      <c r="D3087" s="619"/>
      <c r="E3087" s="619"/>
      <c r="F3087" s="619"/>
      <c r="G3087" s="162">
        <v>45.6</v>
      </c>
    </row>
    <row r="3088" spans="1:7" ht="15">
      <c r="A3088" s="144"/>
      <c r="B3088" s="620" t="s">
        <v>794</v>
      </c>
      <c r="C3088" s="620"/>
      <c r="D3088" s="620"/>
      <c r="E3088" s="620"/>
      <c r="F3088" s="620"/>
      <c r="G3088" s="620"/>
    </row>
    <row r="3089" spans="1:7" ht="24.75">
      <c r="A3089" s="144"/>
      <c r="B3089" s="297" t="s">
        <v>1175</v>
      </c>
      <c r="C3089" s="153" t="s">
        <v>239</v>
      </c>
      <c r="D3089" s="154" t="s">
        <v>240</v>
      </c>
      <c r="E3089" s="298">
        <v>0.12</v>
      </c>
      <c r="F3089" s="155">
        <v>100.06</v>
      </c>
      <c r="G3089" s="156">
        <v>12.01</v>
      </c>
    </row>
    <row r="3090" spans="1:7" ht="15">
      <c r="A3090" s="144"/>
      <c r="B3090" s="619" t="s">
        <v>797</v>
      </c>
      <c r="C3090" s="619"/>
      <c r="D3090" s="619"/>
      <c r="E3090" s="619"/>
      <c r="F3090" s="619"/>
      <c r="G3090" s="162">
        <v>12.01</v>
      </c>
    </row>
    <row r="3091" spans="1:7" ht="15">
      <c r="A3091" s="144"/>
      <c r="B3091" s="620" t="s">
        <v>798</v>
      </c>
      <c r="C3091" s="620"/>
      <c r="D3091" s="620"/>
      <c r="E3091" s="620"/>
      <c r="F3091" s="620"/>
      <c r="G3091" s="620"/>
    </row>
    <row r="3092" spans="1:7" ht="15">
      <c r="A3092" s="144"/>
      <c r="B3092" s="300"/>
      <c r="C3092" s="153"/>
      <c r="D3092" s="154"/>
      <c r="E3092" s="298"/>
      <c r="F3092" s="298"/>
      <c r="G3092" s="156"/>
    </row>
    <row r="3093" spans="1:7" ht="15">
      <c r="A3093" s="144"/>
      <c r="B3093" s="300"/>
      <c r="C3093" s="301"/>
      <c r="D3093" s="154"/>
      <c r="E3093" s="298"/>
      <c r="F3093" s="302"/>
      <c r="G3093" s="156"/>
    </row>
    <row r="3094" spans="1:7" ht="15">
      <c r="A3094" s="144"/>
      <c r="B3094" s="303"/>
      <c r="C3094" s="304"/>
      <c r="D3094" s="305"/>
      <c r="E3094" s="306"/>
      <c r="F3094" s="305"/>
      <c r="G3094" s="306"/>
    </row>
    <row r="3095" spans="1:7" ht="15" customHeight="1">
      <c r="A3095" s="144"/>
      <c r="B3095" s="621" t="s">
        <v>799</v>
      </c>
      <c r="C3095" s="621"/>
      <c r="D3095" s="621"/>
      <c r="E3095" s="621"/>
      <c r="F3095" s="621"/>
      <c r="G3095" s="307">
        <v>0</v>
      </c>
    </row>
    <row r="3096" spans="1:7" ht="15" customHeight="1">
      <c r="A3096" s="144"/>
      <c r="B3096" s="330"/>
      <c r="C3096" s="330"/>
      <c r="D3096" s="330"/>
      <c r="E3096" s="330"/>
      <c r="F3096" s="330"/>
      <c r="G3096" s="330"/>
    </row>
    <row r="3097" spans="1:7" ht="16.5">
      <c r="A3097" s="144"/>
      <c r="B3097" s="330"/>
      <c r="C3097" s="330"/>
      <c r="D3097" s="330"/>
      <c r="E3097" s="330"/>
      <c r="F3097" s="329" t="s">
        <v>256</v>
      </c>
      <c r="G3097" s="162">
        <f>G3090+G3087+G3082</f>
        <v>59.23</v>
      </c>
    </row>
    <row r="3098" spans="1:7" ht="15" customHeight="1">
      <c r="A3098" s="144"/>
      <c r="B3098" s="330"/>
      <c r="C3098" s="330"/>
      <c r="D3098" s="330"/>
      <c r="E3098" s="330"/>
      <c r="F3098" s="329" t="s">
        <v>800</v>
      </c>
      <c r="G3098" s="162">
        <f>'3 - Encargos Soc Anexo C'!$C$55%*'6- Comp Preç Unit'!G3082</f>
        <v>1.8955620000000004</v>
      </c>
    </row>
    <row r="3099" spans="1:7" ht="15">
      <c r="A3099" s="144"/>
      <c r="B3099" s="622"/>
      <c r="C3099" s="622"/>
      <c r="D3099" s="163"/>
      <c r="E3099" s="163"/>
      <c r="F3099" s="329" t="s">
        <v>258</v>
      </c>
      <c r="G3099" s="418">
        <f>'4 - BDI - Anexo D'!$I$26*(G3097+G3098)</f>
        <v>17.544308744268893</v>
      </c>
    </row>
    <row r="3100" spans="1:7" ht="16.5">
      <c r="A3100" s="144"/>
      <c r="B3100" s="622"/>
      <c r="C3100" s="622"/>
      <c r="D3100" s="163"/>
      <c r="E3100" s="163"/>
      <c r="F3100" s="308" t="s">
        <v>802</v>
      </c>
      <c r="G3100" s="309">
        <f>SUM(G3097:G3099)</f>
        <v>78.66987074426889</v>
      </c>
    </row>
    <row r="3101" spans="1:7" ht="16.5">
      <c r="A3101" s="144"/>
      <c r="B3101" s="171"/>
      <c r="C3101" s="171"/>
      <c r="D3101" s="171"/>
      <c r="E3101" s="171"/>
      <c r="F3101" s="308" t="s">
        <v>803</v>
      </c>
      <c r="G3101" s="309">
        <f>SUM(G3097:G3098)</f>
        <v>61.125561999999995</v>
      </c>
    </row>
    <row r="3102" spans="1:7" ht="15">
      <c r="A3102" s="144"/>
      <c r="B3102" s="171"/>
      <c r="C3102" s="171"/>
      <c r="D3102" s="171"/>
      <c r="E3102" s="171"/>
      <c r="F3102" s="171"/>
      <c r="G3102" s="171"/>
    </row>
    <row r="3103" spans="1:9" ht="15" customHeight="1">
      <c r="A3103" s="172" t="str">
        <f>'Orçamento Básico - Anexo A'!A140</f>
        <v>B.40.d</v>
      </c>
      <c r="B3103" s="167"/>
      <c r="C3103" s="168" t="str">
        <f>'Orçamento Básico - Anexo A'!B136</f>
        <v>Instalação ou substituição de disjuntores termomagnéticos</v>
      </c>
      <c r="D3103" s="167" t="s">
        <v>83</v>
      </c>
      <c r="E3103" s="167"/>
      <c r="F3103" s="167"/>
      <c r="G3103" s="173">
        <f>G3135</f>
        <v>128.199529</v>
      </c>
      <c r="I3103" s="422"/>
    </row>
    <row r="3104" spans="1:7" ht="15">
      <c r="A3104" s="144"/>
      <c r="B3104" s="145" t="s">
        <v>241</v>
      </c>
      <c r="C3104" s="169" t="s">
        <v>388</v>
      </c>
      <c r="D3104" s="145"/>
      <c r="E3104" s="145"/>
      <c r="F3104" s="145"/>
      <c r="G3104" s="145"/>
    </row>
    <row r="3105" spans="1:7" ht="15">
      <c r="A3105" s="144"/>
      <c r="B3105" s="145" t="s">
        <v>242</v>
      </c>
      <c r="C3105" s="147" t="s">
        <v>83</v>
      </c>
      <c r="D3105" s="145"/>
      <c r="E3105" s="145"/>
      <c r="F3105" s="145"/>
      <c r="G3105" s="145"/>
    </row>
    <row r="3106" spans="1:7" ht="15">
      <c r="A3106" s="144"/>
      <c r="B3106" s="145" t="s">
        <v>93</v>
      </c>
      <c r="C3106" s="170" t="str">
        <f>A3103</f>
        <v>B.40.d</v>
      </c>
      <c r="D3106" s="145"/>
      <c r="E3106" s="145"/>
      <c r="F3106" s="145"/>
      <c r="G3106" s="145"/>
    </row>
    <row r="3107" spans="1:7" ht="15">
      <c r="A3107" s="144"/>
      <c r="B3107" s="145" t="s">
        <v>1350</v>
      </c>
      <c r="C3107" s="145" t="s">
        <v>1349</v>
      </c>
      <c r="D3107" s="145"/>
      <c r="E3107" s="145"/>
      <c r="F3107" s="145"/>
      <c r="G3107" s="145"/>
    </row>
    <row r="3108" spans="1:7" ht="15">
      <c r="A3108" s="144"/>
      <c r="B3108" s="145" t="s">
        <v>243</v>
      </c>
      <c r="C3108" s="149" t="s">
        <v>822</v>
      </c>
      <c r="D3108" s="145"/>
      <c r="E3108" s="145"/>
      <c r="F3108" s="145"/>
      <c r="G3108" s="145"/>
    </row>
    <row r="3109" spans="1:7" ht="15">
      <c r="A3109" s="171"/>
      <c r="B3109" s="145" t="s">
        <v>245</v>
      </c>
      <c r="C3109" s="150" t="s">
        <v>1332</v>
      </c>
      <c r="D3109" s="145"/>
      <c r="E3109" s="145"/>
      <c r="F3109" s="145"/>
      <c r="G3109" s="145"/>
    </row>
    <row r="3110" spans="1:7" ht="15">
      <c r="A3110" s="171"/>
      <c r="B3110" s="145"/>
      <c r="C3110" s="145"/>
      <c r="D3110" s="145"/>
      <c r="E3110" s="145"/>
      <c r="F3110" s="145"/>
      <c r="G3110" s="145"/>
    </row>
    <row r="3111" spans="2:7" ht="15">
      <c r="B3111" s="151" t="s">
        <v>246</v>
      </c>
      <c r="C3111" s="151" t="s">
        <v>69</v>
      </c>
      <c r="D3111" s="151" t="s">
        <v>91</v>
      </c>
      <c r="E3111" s="151" t="s">
        <v>247</v>
      </c>
      <c r="F3111" s="151" t="s">
        <v>248</v>
      </c>
      <c r="G3111" s="151" t="s">
        <v>249</v>
      </c>
    </row>
    <row r="3112" spans="1:7" ht="15">
      <c r="A3112" s="144"/>
      <c r="B3112" s="623" t="s">
        <v>789</v>
      </c>
      <c r="C3112" s="623"/>
      <c r="D3112" s="623"/>
      <c r="E3112" s="623"/>
      <c r="F3112" s="623"/>
      <c r="G3112" s="623"/>
    </row>
    <row r="3113" spans="1:7" ht="15">
      <c r="A3113" s="144"/>
      <c r="B3113" s="297" t="s">
        <v>585</v>
      </c>
      <c r="C3113" s="153" t="s">
        <v>790</v>
      </c>
      <c r="D3113" s="154" t="s">
        <v>251</v>
      </c>
      <c r="E3113" s="298">
        <v>0.17</v>
      </c>
      <c r="F3113" s="155">
        <v>5.6</v>
      </c>
      <c r="G3113" s="156">
        <v>0.95</v>
      </c>
    </row>
    <row r="3114" spans="1:7" ht="15">
      <c r="A3114" s="144"/>
      <c r="B3114" s="297" t="s">
        <v>582</v>
      </c>
      <c r="C3114" s="153" t="s">
        <v>791</v>
      </c>
      <c r="D3114" s="154" t="s">
        <v>251</v>
      </c>
      <c r="E3114" s="298">
        <v>0.17</v>
      </c>
      <c r="F3114" s="155">
        <v>7.2</v>
      </c>
      <c r="G3114" s="156">
        <v>1.22</v>
      </c>
    </row>
    <row r="3115" spans="1:7" ht="15">
      <c r="A3115" s="144"/>
      <c r="B3115" s="619" t="s">
        <v>805</v>
      </c>
      <c r="C3115" s="619"/>
      <c r="D3115" s="619"/>
      <c r="E3115" s="619"/>
      <c r="F3115" s="619"/>
      <c r="G3115" s="156">
        <v>0.122</v>
      </c>
    </row>
    <row r="3116" spans="1:7" ht="15">
      <c r="A3116" s="144"/>
      <c r="B3116" s="619" t="s">
        <v>792</v>
      </c>
      <c r="C3116" s="619"/>
      <c r="D3116" s="619"/>
      <c r="E3116" s="619"/>
      <c r="F3116" s="619"/>
      <c r="G3116" s="162">
        <v>2.29</v>
      </c>
    </row>
    <row r="3117" spans="1:7" ht="15">
      <c r="A3117" s="144"/>
      <c r="B3117" s="620" t="s">
        <v>90</v>
      </c>
      <c r="C3117" s="620"/>
      <c r="D3117" s="620"/>
      <c r="E3117" s="620"/>
      <c r="F3117" s="620"/>
      <c r="G3117" s="620"/>
    </row>
    <row r="3118" spans="1:7" ht="15">
      <c r="A3118" s="144"/>
      <c r="B3118" s="297" t="s">
        <v>1195</v>
      </c>
      <c r="C3118" s="153" t="s">
        <v>937</v>
      </c>
      <c r="D3118" s="154" t="s">
        <v>808</v>
      </c>
      <c r="E3118" s="298">
        <v>1</v>
      </c>
      <c r="F3118" s="155">
        <v>106.22</v>
      </c>
      <c r="G3118" s="156">
        <v>106.22</v>
      </c>
    </row>
    <row r="3119" spans="1:7" ht="15">
      <c r="A3119" s="144"/>
      <c r="B3119" s="297"/>
      <c r="C3119" s="153"/>
      <c r="D3119" s="154"/>
      <c r="E3119" s="298"/>
      <c r="F3119" s="155"/>
      <c r="G3119" s="156"/>
    </row>
    <row r="3120" spans="1:7" ht="15" customHeight="1">
      <c r="A3120" s="144"/>
      <c r="B3120" s="297"/>
      <c r="C3120" s="153"/>
      <c r="D3120" s="154"/>
      <c r="E3120" s="298"/>
      <c r="F3120" s="155"/>
      <c r="G3120" s="156"/>
    </row>
    <row r="3121" spans="1:7" ht="15">
      <c r="A3121" s="144"/>
      <c r="B3121" s="619" t="s">
        <v>793</v>
      </c>
      <c r="C3121" s="619"/>
      <c r="D3121" s="619"/>
      <c r="E3121" s="619"/>
      <c r="F3121" s="619"/>
      <c r="G3121" s="162">
        <v>106.22</v>
      </c>
    </row>
    <row r="3122" spans="1:7" ht="15">
      <c r="A3122" s="144"/>
      <c r="B3122" s="620" t="s">
        <v>794</v>
      </c>
      <c r="C3122" s="620"/>
      <c r="D3122" s="620"/>
      <c r="E3122" s="620"/>
      <c r="F3122" s="620"/>
      <c r="G3122" s="620"/>
    </row>
    <row r="3123" spans="1:7" ht="24.75">
      <c r="A3123" s="144"/>
      <c r="B3123" s="297" t="s">
        <v>1175</v>
      </c>
      <c r="C3123" s="153" t="s">
        <v>239</v>
      </c>
      <c r="D3123" s="154" t="s">
        <v>240</v>
      </c>
      <c r="E3123" s="298">
        <v>0.17</v>
      </c>
      <c r="F3123" s="155">
        <v>100.06</v>
      </c>
      <c r="G3123" s="156">
        <v>17.01</v>
      </c>
    </row>
    <row r="3124" spans="1:7" ht="15" customHeight="1">
      <c r="A3124" s="144"/>
      <c r="B3124" s="619" t="s">
        <v>797</v>
      </c>
      <c r="C3124" s="619"/>
      <c r="D3124" s="619"/>
      <c r="E3124" s="619"/>
      <c r="F3124" s="619"/>
      <c r="G3124" s="162">
        <v>17.01</v>
      </c>
    </row>
    <row r="3125" spans="1:7" ht="15" customHeight="1">
      <c r="A3125" s="144"/>
      <c r="B3125" s="620" t="s">
        <v>798</v>
      </c>
      <c r="C3125" s="620"/>
      <c r="D3125" s="620"/>
      <c r="E3125" s="620"/>
      <c r="F3125" s="620"/>
      <c r="G3125" s="620"/>
    </row>
    <row r="3126" spans="1:7" ht="15">
      <c r="A3126" s="144"/>
      <c r="B3126" s="300"/>
      <c r="C3126" s="153"/>
      <c r="D3126" s="154"/>
      <c r="E3126" s="298"/>
      <c r="F3126" s="298"/>
      <c r="G3126" s="156"/>
    </row>
    <row r="3127" spans="1:7" ht="15">
      <c r="A3127" s="144"/>
      <c r="B3127" s="300"/>
      <c r="C3127" s="301"/>
      <c r="D3127" s="154"/>
      <c r="E3127" s="298"/>
      <c r="F3127" s="302"/>
      <c r="G3127" s="156"/>
    </row>
    <row r="3128" spans="1:7" ht="15">
      <c r="A3128" s="144"/>
      <c r="B3128" s="303"/>
      <c r="C3128" s="304"/>
      <c r="D3128" s="305"/>
      <c r="E3128" s="306"/>
      <c r="F3128" s="305"/>
      <c r="G3128" s="306"/>
    </row>
    <row r="3129" spans="1:7" ht="15">
      <c r="A3129" s="144"/>
      <c r="B3129" s="621" t="s">
        <v>799</v>
      </c>
      <c r="C3129" s="621"/>
      <c r="D3129" s="621"/>
      <c r="E3129" s="621"/>
      <c r="F3129" s="621"/>
      <c r="G3129" s="307">
        <v>0</v>
      </c>
    </row>
    <row r="3130" spans="1:7" ht="15">
      <c r="A3130" s="144"/>
      <c r="B3130" s="330"/>
      <c r="C3130" s="330"/>
      <c r="D3130" s="330"/>
      <c r="E3130" s="330"/>
      <c r="F3130" s="330"/>
      <c r="G3130" s="330"/>
    </row>
    <row r="3131" spans="1:7" ht="16.5">
      <c r="A3131" s="144"/>
      <c r="B3131" s="330"/>
      <c r="C3131" s="330"/>
      <c r="D3131" s="330"/>
      <c r="E3131" s="330"/>
      <c r="F3131" s="329" t="s">
        <v>256</v>
      </c>
      <c r="G3131" s="162">
        <f>G3124+G3121+G3116</f>
        <v>125.52000000000001</v>
      </c>
    </row>
    <row r="3132" spans="1:7" ht="24.75">
      <c r="A3132" s="144"/>
      <c r="B3132" s="330"/>
      <c r="C3132" s="330"/>
      <c r="D3132" s="330"/>
      <c r="E3132" s="330"/>
      <c r="F3132" s="329" t="s">
        <v>800</v>
      </c>
      <c r="G3132" s="162">
        <f>'3 - Encargos Soc Anexo C'!$C$55%*'6- Comp Preç Unit'!G3116</f>
        <v>2.6795290000000005</v>
      </c>
    </row>
    <row r="3133" spans="1:7" ht="15">
      <c r="A3133" s="144"/>
      <c r="B3133" s="622"/>
      <c r="C3133" s="622"/>
      <c r="D3133" s="163"/>
      <c r="E3133" s="163"/>
      <c r="F3133" s="329" t="s">
        <v>258</v>
      </c>
      <c r="G3133" s="418">
        <f>'4 - BDI - Anexo D'!$I$26*(G3131+G3132)</f>
        <v>36.79593355143064</v>
      </c>
    </row>
    <row r="3134" spans="1:7" ht="16.5">
      <c r="A3134" s="144"/>
      <c r="B3134" s="622"/>
      <c r="C3134" s="622"/>
      <c r="D3134" s="163"/>
      <c r="E3134" s="163"/>
      <c r="F3134" s="308" t="s">
        <v>802</v>
      </c>
      <c r="G3134" s="309">
        <f>SUM(G3131:G3133)</f>
        <v>164.99546255143065</v>
      </c>
    </row>
    <row r="3135" spans="1:7" ht="15" customHeight="1">
      <c r="A3135" s="144"/>
      <c r="B3135" s="171"/>
      <c r="C3135" s="171"/>
      <c r="D3135" s="171"/>
      <c r="E3135" s="171"/>
      <c r="F3135" s="308" t="s">
        <v>803</v>
      </c>
      <c r="G3135" s="309">
        <f>SUM(G3131:G3132)</f>
        <v>128.199529</v>
      </c>
    </row>
    <row r="3136" spans="1:7" ht="15" customHeight="1">
      <c r="A3136" s="144"/>
      <c r="B3136" s="171"/>
      <c r="C3136" s="171"/>
      <c r="D3136" s="171"/>
      <c r="E3136" s="171"/>
      <c r="F3136" s="171"/>
      <c r="G3136" s="171"/>
    </row>
    <row r="3137" spans="1:9" ht="15">
      <c r="A3137" s="172" t="str">
        <f>'Orçamento Básico - Anexo A'!A142</f>
        <v>B.41.a</v>
      </c>
      <c r="B3137" s="167"/>
      <c r="C3137" s="168" t="str">
        <f>'Orçamento Básico - Anexo A'!B141</f>
        <v>Instalação de quadro de comando e proteção</v>
      </c>
      <c r="D3137" s="167" t="s">
        <v>83</v>
      </c>
      <c r="E3137" s="167"/>
      <c r="F3137" s="167"/>
      <c r="G3137" s="173">
        <f>G3175</f>
        <v>2200.446708</v>
      </c>
      <c r="I3137" s="422"/>
    </row>
    <row r="3138" spans="1:7" ht="15" customHeight="1">
      <c r="A3138" s="144"/>
      <c r="B3138" s="145" t="s">
        <v>241</v>
      </c>
      <c r="C3138" s="169" t="s">
        <v>390</v>
      </c>
      <c r="D3138" s="145"/>
      <c r="E3138" s="145"/>
      <c r="F3138" s="145"/>
      <c r="G3138" s="145"/>
    </row>
    <row r="3139" spans="1:7" ht="15">
      <c r="A3139" s="144"/>
      <c r="B3139" s="145" t="s">
        <v>242</v>
      </c>
      <c r="C3139" s="147" t="s">
        <v>83</v>
      </c>
      <c r="D3139" s="145"/>
      <c r="E3139" s="145"/>
      <c r="F3139" s="145"/>
      <c r="G3139" s="145"/>
    </row>
    <row r="3140" spans="1:7" ht="15">
      <c r="A3140" s="144"/>
      <c r="B3140" s="145" t="s">
        <v>93</v>
      </c>
      <c r="C3140" s="170" t="str">
        <f>A3137</f>
        <v>B.41.a</v>
      </c>
      <c r="D3140" s="145"/>
      <c r="E3140" s="145"/>
      <c r="F3140" s="145"/>
      <c r="G3140" s="145"/>
    </row>
    <row r="3141" spans="1:7" ht="15">
      <c r="A3141" s="144"/>
      <c r="B3141" s="145" t="s">
        <v>1350</v>
      </c>
      <c r="C3141" s="145" t="s">
        <v>1349</v>
      </c>
      <c r="D3141" s="145"/>
      <c r="E3141" s="145"/>
      <c r="F3141" s="145"/>
      <c r="G3141" s="145"/>
    </row>
    <row r="3142" spans="1:7" ht="15">
      <c r="A3142" s="144"/>
      <c r="B3142" s="145" t="s">
        <v>243</v>
      </c>
      <c r="C3142" s="149" t="s">
        <v>822</v>
      </c>
      <c r="D3142" s="145"/>
      <c r="E3142" s="145"/>
      <c r="F3142" s="145"/>
      <c r="G3142" s="145"/>
    </row>
    <row r="3143" spans="1:7" ht="15" customHeight="1">
      <c r="A3143" s="144"/>
      <c r="B3143" s="145" t="s">
        <v>245</v>
      </c>
      <c r="C3143" s="150" t="s">
        <v>1332</v>
      </c>
      <c r="D3143" s="145"/>
      <c r="E3143" s="145"/>
      <c r="F3143" s="145"/>
      <c r="G3143" s="145"/>
    </row>
    <row r="3144" spans="1:7" ht="15">
      <c r="A3144" s="144"/>
      <c r="B3144" s="145"/>
      <c r="C3144" s="145"/>
      <c r="D3144" s="145"/>
      <c r="E3144" s="145"/>
      <c r="F3144" s="145"/>
      <c r="G3144" s="145"/>
    </row>
    <row r="3145" spans="1:7" ht="15">
      <c r="A3145" s="144"/>
      <c r="B3145" s="151" t="s">
        <v>246</v>
      </c>
      <c r="C3145" s="151" t="s">
        <v>69</v>
      </c>
      <c r="D3145" s="151" t="s">
        <v>91</v>
      </c>
      <c r="E3145" s="151" t="s">
        <v>247</v>
      </c>
      <c r="F3145" s="151" t="s">
        <v>248</v>
      </c>
      <c r="G3145" s="151" t="s">
        <v>249</v>
      </c>
    </row>
    <row r="3146" spans="1:7" ht="15">
      <c r="A3146" s="144"/>
      <c r="B3146" s="623" t="s">
        <v>789</v>
      </c>
      <c r="C3146" s="623"/>
      <c r="D3146" s="623"/>
      <c r="E3146" s="623"/>
      <c r="F3146" s="623"/>
      <c r="G3146" s="623"/>
    </row>
    <row r="3147" spans="1:7" ht="15">
      <c r="A3147" s="144"/>
      <c r="B3147" s="297" t="s">
        <v>585</v>
      </c>
      <c r="C3147" s="153" t="s">
        <v>790</v>
      </c>
      <c r="D3147" s="154" t="s">
        <v>251</v>
      </c>
      <c r="E3147" s="298">
        <v>1.5</v>
      </c>
      <c r="F3147" s="155">
        <v>5.6</v>
      </c>
      <c r="G3147" s="156">
        <v>8.4</v>
      </c>
    </row>
    <row r="3148" spans="1:7" ht="15">
      <c r="A3148" s="144"/>
      <c r="B3148" s="297" t="s">
        <v>938</v>
      </c>
      <c r="C3148" s="153" t="s">
        <v>939</v>
      </c>
      <c r="D3148" s="154" t="s">
        <v>251</v>
      </c>
      <c r="E3148" s="298">
        <v>1.5</v>
      </c>
      <c r="F3148" s="155">
        <v>7.2</v>
      </c>
      <c r="G3148" s="156">
        <v>10.8</v>
      </c>
    </row>
    <row r="3149" spans="1:7" ht="15">
      <c r="A3149" s="171"/>
      <c r="B3149" s="297" t="s">
        <v>582</v>
      </c>
      <c r="C3149" s="153" t="s">
        <v>791</v>
      </c>
      <c r="D3149" s="154" t="s">
        <v>251</v>
      </c>
      <c r="E3149" s="298">
        <v>1.5</v>
      </c>
      <c r="F3149" s="155">
        <v>7.2</v>
      </c>
      <c r="G3149" s="156">
        <v>10.8</v>
      </c>
    </row>
    <row r="3150" spans="1:7" ht="15">
      <c r="A3150" s="171"/>
      <c r="B3150" s="619" t="s">
        <v>805</v>
      </c>
      <c r="C3150" s="619"/>
      <c r="D3150" s="619"/>
      <c r="E3150" s="619"/>
      <c r="F3150" s="619"/>
      <c r="G3150" s="156">
        <v>1.08</v>
      </c>
    </row>
    <row r="3151" spans="2:7" ht="15">
      <c r="B3151" s="619" t="s">
        <v>792</v>
      </c>
      <c r="C3151" s="619"/>
      <c r="D3151" s="619"/>
      <c r="E3151" s="619"/>
      <c r="F3151" s="619"/>
      <c r="G3151" s="162">
        <v>31.08</v>
      </c>
    </row>
    <row r="3152" spans="1:7" ht="15">
      <c r="A3152" s="144"/>
      <c r="B3152" s="620" t="s">
        <v>90</v>
      </c>
      <c r="C3152" s="620"/>
      <c r="D3152" s="620"/>
      <c r="E3152" s="620"/>
      <c r="F3152" s="620"/>
      <c r="G3152" s="620"/>
    </row>
    <row r="3153" spans="1:7" ht="15">
      <c r="A3153" s="144"/>
      <c r="B3153" s="297" t="s">
        <v>940</v>
      </c>
      <c r="C3153" s="153" t="s">
        <v>941</v>
      </c>
      <c r="D3153" s="154" t="s">
        <v>808</v>
      </c>
      <c r="E3153" s="298">
        <v>1</v>
      </c>
      <c r="F3153" s="155">
        <v>371.18</v>
      </c>
      <c r="G3153" s="156">
        <v>371.18</v>
      </c>
    </row>
    <row r="3154" spans="1:7" ht="15">
      <c r="A3154" s="144"/>
      <c r="B3154" s="297" t="s">
        <v>942</v>
      </c>
      <c r="C3154" s="153" t="s">
        <v>943</v>
      </c>
      <c r="D3154" s="154" t="s">
        <v>808</v>
      </c>
      <c r="E3154" s="298">
        <v>1</v>
      </c>
      <c r="F3154" s="155">
        <v>77.93</v>
      </c>
      <c r="G3154" s="156">
        <v>77.93</v>
      </c>
    </row>
    <row r="3155" spans="1:7" ht="15">
      <c r="A3155" s="144"/>
      <c r="B3155" s="297" t="s">
        <v>935</v>
      </c>
      <c r="C3155" s="153" t="s">
        <v>936</v>
      </c>
      <c r="D3155" s="154" t="s">
        <v>808</v>
      </c>
      <c r="E3155" s="298">
        <v>2</v>
      </c>
      <c r="F3155" s="155">
        <v>45.6</v>
      </c>
      <c r="G3155" s="156">
        <v>91.2</v>
      </c>
    </row>
    <row r="3156" spans="1:7" ht="15">
      <c r="A3156" s="144"/>
      <c r="B3156" s="297" t="s">
        <v>1196</v>
      </c>
      <c r="C3156" s="153" t="s">
        <v>944</v>
      </c>
      <c r="D3156" s="154" t="s">
        <v>808</v>
      </c>
      <c r="E3156" s="298">
        <v>2</v>
      </c>
      <c r="F3156" s="155">
        <v>697.97</v>
      </c>
      <c r="G3156" s="156">
        <v>1395.94</v>
      </c>
    </row>
    <row r="3157" spans="1:7" ht="15">
      <c r="A3157" s="144"/>
      <c r="B3157" s="297">
        <v>2510</v>
      </c>
      <c r="C3157" s="153" t="s">
        <v>627</v>
      </c>
      <c r="D3157" s="154" t="s">
        <v>808</v>
      </c>
      <c r="E3157" s="298">
        <v>1</v>
      </c>
      <c r="F3157" s="155">
        <v>38.44</v>
      </c>
      <c r="G3157" s="156">
        <v>38.44</v>
      </c>
    </row>
    <row r="3158" spans="1:7" ht="15">
      <c r="A3158" s="144"/>
      <c r="B3158" s="297" t="s">
        <v>945</v>
      </c>
      <c r="C3158" s="153" t="s">
        <v>946</v>
      </c>
      <c r="D3158" s="154" t="s">
        <v>844</v>
      </c>
      <c r="E3158" s="298">
        <v>1</v>
      </c>
      <c r="F3158" s="155">
        <v>8.22</v>
      </c>
      <c r="G3158" s="156">
        <v>8.22</v>
      </c>
    </row>
    <row r="3159" spans="1:7" ht="15">
      <c r="A3159" s="144"/>
      <c r="B3159" s="297"/>
      <c r="C3159" s="153"/>
      <c r="D3159" s="154"/>
      <c r="E3159" s="298"/>
      <c r="F3159" s="155"/>
      <c r="G3159" s="156"/>
    </row>
    <row r="3160" spans="1:7" ht="15">
      <c r="A3160" s="144"/>
      <c r="B3160" s="297"/>
      <c r="C3160" s="153"/>
      <c r="D3160" s="154"/>
      <c r="E3160" s="298"/>
      <c r="F3160" s="155"/>
      <c r="G3160" s="156"/>
    </row>
    <row r="3161" spans="1:7" ht="15">
      <c r="A3161" s="144"/>
      <c r="B3161" s="619" t="s">
        <v>793</v>
      </c>
      <c r="C3161" s="619"/>
      <c r="D3161" s="619"/>
      <c r="E3161" s="619"/>
      <c r="F3161" s="619"/>
      <c r="G3161" s="162">
        <v>1982.91</v>
      </c>
    </row>
    <row r="3162" spans="1:7" ht="15">
      <c r="A3162" s="144"/>
      <c r="B3162" s="620" t="s">
        <v>794</v>
      </c>
      <c r="C3162" s="620"/>
      <c r="D3162" s="620"/>
      <c r="E3162" s="620"/>
      <c r="F3162" s="620"/>
      <c r="G3162" s="620"/>
    </row>
    <row r="3163" spans="1:7" ht="15" customHeight="1">
      <c r="A3163" s="144"/>
      <c r="B3163" s="297" t="s">
        <v>1175</v>
      </c>
      <c r="C3163" s="153" t="s">
        <v>239</v>
      </c>
      <c r="D3163" s="154" t="s">
        <v>240</v>
      </c>
      <c r="E3163" s="298">
        <v>1.5</v>
      </c>
      <c r="F3163" s="155">
        <v>100.06</v>
      </c>
      <c r="G3163" s="156">
        <v>150.09</v>
      </c>
    </row>
    <row r="3164" spans="1:7" ht="15" customHeight="1">
      <c r="A3164" s="144"/>
      <c r="B3164" s="619" t="s">
        <v>797</v>
      </c>
      <c r="C3164" s="619"/>
      <c r="D3164" s="619"/>
      <c r="E3164" s="619"/>
      <c r="F3164" s="619"/>
      <c r="G3164" s="162">
        <v>150.09</v>
      </c>
    </row>
    <row r="3165" spans="1:7" ht="15">
      <c r="A3165" s="144"/>
      <c r="B3165" s="620" t="s">
        <v>798</v>
      </c>
      <c r="C3165" s="620"/>
      <c r="D3165" s="620"/>
      <c r="E3165" s="620"/>
      <c r="F3165" s="620"/>
      <c r="G3165" s="620"/>
    </row>
    <row r="3166" spans="1:7" ht="15">
      <c r="A3166" s="144"/>
      <c r="B3166" s="300"/>
      <c r="C3166" s="153"/>
      <c r="D3166" s="154"/>
      <c r="E3166" s="298"/>
      <c r="F3166" s="298"/>
      <c r="G3166" s="156"/>
    </row>
    <row r="3167" spans="1:7" ht="15">
      <c r="A3167" s="144"/>
      <c r="B3167" s="300"/>
      <c r="C3167" s="301"/>
      <c r="D3167" s="154"/>
      <c r="E3167" s="298"/>
      <c r="F3167" s="302"/>
      <c r="G3167" s="156"/>
    </row>
    <row r="3168" spans="1:7" ht="15">
      <c r="A3168" s="144"/>
      <c r="B3168" s="303"/>
      <c r="C3168" s="304"/>
      <c r="D3168" s="305"/>
      <c r="E3168" s="306"/>
      <c r="F3168" s="305"/>
      <c r="G3168" s="306"/>
    </row>
    <row r="3169" spans="1:7" ht="15">
      <c r="A3169" s="144"/>
      <c r="B3169" s="621" t="s">
        <v>799</v>
      </c>
      <c r="C3169" s="621"/>
      <c r="D3169" s="621"/>
      <c r="E3169" s="621"/>
      <c r="F3169" s="621"/>
      <c r="G3169" s="307">
        <v>0</v>
      </c>
    </row>
    <row r="3170" spans="1:7" ht="15" customHeight="1">
      <c r="A3170" s="144"/>
      <c r="B3170" s="330"/>
      <c r="C3170" s="330"/>
      <c r="D3170" s="330"/>
      <c r="E3170" s="330"/>
      <c r="F3170" s="330"/>
      <c r="G3170" s="330"/>
    </row>
    <row r="3171" spans="1:7" ht="15" customHeight="1">
      <c r="A3171" s="144"/>
      <c r="B3171" s="330"/>
      <c r="C3171" s="330"/>
      <c r="D3171" s="330"/>
      <c r="E3171" s="330"/>
      <c r="F3171" s="329" t="s">
        <v>256</v>
      </c>
      <c r="G3171" s="162">
        <f>G3164+G3161+G3151</f>
        <v>2164.08</v>
      </c>
    </row>
    <row r="3172" spans="1:7" ht="24.75">
      <c r="A3172" s="144"/>
      <c r="B3172" s="330"/>
      <c r="C3172" s="330"/>
      <c r="D3172" s="330"/>
      <c r="E3172" s="330"/>
      <c r="F3172" s="329" t="s">
        <v>800</v>
      </c>
      <c r="G3172" s="162">
        <f>'3 - Encargos Soc Anexo C'!$C$55%*'6- Comp Preç Unit'!G3151</f>
        <v>36.366708</v>
      </c>
    </row>
    <row r="3173" spans="1:7" ht="15" customHeight="1">
      <c r="A3173" s="144"/>
      <c r="B3173" s="622"/>
      <c r="C3173" s="622"/>
      <c r="D3173" s="163"/>
      <c r="E3173" s="163"/>
      <c r="F3173" s="329" t="s">
        <v>258</v>
      </c>
      <c r="G3173" s="418">
        <f>'4 - BDI - Anexo D'!$I$26*(G3171+G3172)</f>
        <v>631.5740118751318</v>
      </c>
    </row>
    <row r="3174" spans="1:7" ht="16.5">
      <c r="A3174" s="144"/>
      <c r="B3174" s="622"/>
      <c r="C3174" s="622"/>
      <c r="D3174" s="163"/>
      <c r="E3174" s="163"/>
      <c r="F3174" s="308" t="s">
        <v>802</v>
      </c>
      <c r="G3174" s="309">
        <f>SUM(G3171:G3173)</f>
        <v>2832.020719875132</v>
      </c>
    </row>
    <row r="3175" spans="1:7" ht="16.5">
      <c r="A3175" s="144"/>
      <c r="B3175" s="171"/>
      <c r="C3175" s="171"/>
      <c r="D3175" s="171"/>
      <c r="E3175" s="171"/>
      <c r="F3175" s="308" t="s">
        <v>803</v>
      </c>
      <c r="G3175" s="309">
        <f>SUM(G3171:G3172)</f>
        <v>2200.446708</v>
      </c>
    </row>
    <row r="3176" spans="1:7" ht="15">
      <c r="A3176" s="144"/>
      <c r="B3176" s="171"/>
      <c r="C3176" s="171"/>
      <c r="D3176" s="171"/>
      <c r="E3176" s="171"/>
      <c r="F3176" s="171"/>
      <c r="G3176" s="171"/>
    </row>
    <row r="3177" spans="1:9" ht="15">
      <c r="A3177" s="172" t="str">
        <f>'Orçamento Básico - Anexo A'!A143</f>
        <v>B.41.b</v>
      </c>
      <c r="B3177" s="167"/>
      <c r="C3177" s="168" t="str">
        <f>'Orçamento Básico - Anexo A'!B141</f>
        <v>Instalação de quadro de comando e proteção</v>
      </c>
      <c r="D3177" s="167" t="s">
        <v>83</v>
      </c>
      <c r="E3177" s="167"/>
      <c r="F3177" s="167"/>
      <c r="G3177" s="173">
        <f>G3215</f>
        <v>2319.238944</v>
      </c>
      <c r="I3177" s="422"/>
    </row>
    <row r="3178" spans="1:7" ht="15" customHeight="1">
      <c r="A3178" s="144"/>
      <c r="B3178" s="145" t="s">
        <v>241</v>
      </c>
      <c r="C3178" s="169" t="s">
        <v>391</v>
      </c>
      <c r="D3178" s="145"/>
      <c r="E3178" s="145"/>
      <c r="F3178" s="145"/>
      <c r="G3178" s="145"/>
    </row>
    <row r="3179" spans="1:7" ht="15">
      <c r="A3179" s="144"/>
      <c r="B3179" s="145" t="s">
        <v>242</v>
      </c>
      <c r="C3179" s="147" t="s">
        <v>83</v>
      </c>
      <c r="D3179" s="145"/>
      <c r="E3179" s="145"/>
      <c r="F3179" s="145"/>
      <c r="G3179" s="145"/>
    </row>
    <row r="3180" spans="1:7" ht="15">
      <c r="A3180" s="144"/>
      <c r="B3180" s="145" t="s">
        <v>93</v>
      </c>
      <c r="C3180" s="170" t="str">
        <f>A3177</f>
        <v>B.41.b</v>
      </c>
      <c r="D3180" s="145"/>
      <c r="E3180" s="145"/>
      <c r="F3180" s="145"/>
      <c r="G3180" s="145"/>
    </row>
    <row r="3181" spans="1:7" ht="15">
      <c r="A3181" s="144"/>
      <c r="B3181" s="145" t="s">
        <v>1350</v>
      </c>
      <c r="C3181" s="145" t="s">
        <v>1349</v>
      </c>
      <c r="D3181" s="145"/>
      <c r="E3181" s="145"/>
      <c r="F3181" s="145"/>
      <c r="G3181" s="145"/>
    </row>
    <row r="3182" spans="1:7" ht="15">
      <c r="A3182" s="144"/>
      <c r="B3182" s="145" t="s">
        <v>243</v>
      </c>
      <c r="C3182" s="149" t="s">
        <v>822</v>
      </c>
      <c r="D3182" s="145"/>
      <c r="E3182" s="145"/>
      <c r="F3182" s="145"/>
      <c r="G3182" s="145"/>
    </row>
    <row r="3183" spans="1:7" ht="15">
      <c r="A3183" s="144"/>
      <c r="B3183" s="145" t="s">
        <v>245</v>
      </c>
      <c r="C3183" s="150" t="s">
        <v>1332</v>
      </c>
      <c r="D3183" s="145"/>
      <c r="E3183" s="145"/>
      <c r="F3183" s="145"/>
      <c r="G3183" s="145"/>
    </row>
    <row r="3184" spans="1:7" ht="15">
      <c r="A3184" s="171"/>
      <c r="B3184" s="145"/>
      <c r="C3184" s="145"/>
      <c r="D3184" s="145"/>
      <c r="E3184" s="145"/>
      <c r="F3184" s="145"/>
      <c r="G3184" s="145"/>
    </row>
    <row r="3185" spans="1:7" ht="15">
      <c r="A3185" s="171"/>
      <c r="B3185" s="151" t="s">
        <v>246</v>
      </c>
      <c r="C3185" s="151" t="s">
        <v>69</v>
      </c>
      <c r="D3185" s="151" t="s">
        <v>91</v>
      </c>
      <c r="E3185" s="151" t="s">
        <v>247</v>
      </c>
      <c r="F3185" s="151" t="s">
        <v>248</v>
      </c>
      <c r="G3185" s="151" t="s">
        <v>249</v>
      </c>
    </row>
    <row r="3186" spans="2:7" ht="15">
      <c r="B3186" s="623" t="s">
        <v>789</v>
      </c>
      <c r="C3186" s="623"/>
      <c r="D3186" s="623"/>
      <c r="E3186" s="623"/>
      <c r="F3186" s="623"/>
      <c r="G3186" s="623"/>
    </row>
    <row r="3187" spans="1:7" ht="15">
      <c r="A3187" s="144"/>
      <c r="B3187" s="297" t="s">
        <v>585</v>
      </c>
      <c r="C3187" s="153" t="s">
        <v>790</v>
      </c>
      <c r="D3187" s="154" t="s">
        <v>251</v>
      </c>
      <c r="E3187" s="298">
        <v>2</v>
      </c>
      <c r="F3187" s="155">
        <v>5.6</v>
      </c>
      <c r="G3187" s="156">
        <v>11.2</v>
      </c>
    </row>
    <row r="3188" spans="1:7" ht="15">
      <c r="A3188" s="144"/>
      <c r="B3188" s="297" t="s">
        <v>938</v>
      </c>
      <c r="C3188" s="153" t="s">
        <v>939</v>
      </c>
      <c r="D3188" s="154" t="s">
        <v>251</v>
      </c>
      <c r="E3188" s="298">
        <v>2</v>
      </c>
      <c r="F3188" s="155">
        <v>7.2</v>
      </c>
      <c r="G3188" s="156">
        <v>14.4</v>
      </c>
    </row>
    <row r="3189" spans="1:7" ht="15">
      <c r="A3189" s="144"/>
      <c r="B3189" s="297" t="s">
        <v>582</v>
      </c>
      <c r="C3189" s="153" t="s">
        <v>791</v>
      </c>
      <c r="D3189" s="154" t="s">
        <v>251</v>
      </c>
      <c r="E3189" s="298">
        <v>2</v>
      </c>
      <c r="F3189" s="155">
        <v>7.2</v>
      </c>
      <c r="G3189" s="156">
        <v>14.4</v>
      </c>
    </row>
    <row r="3190" spans="1:7" ht="15">
      <c r="A3190" s="144"/>
      <c r="B3190" s="619" t="s">
        <v>805</v>
      </c>
      <c r="C3190" s="619"/>
      <c r="D3190" s="619"/>
      <c r="E3190" s="619"/>
      <c r="F3190" s="619"/>
      <c r="G3190" s="156">
        <v>1.4400000000000002</v>
      </c>
    </row>
    <row r="3191" spans="1:7" ht="15">
      <c r="A3191" s="144"/>
      <c r="B3191" s="619" t="s">
        <v>792</v>
      </c>
      <c r="C3191" s="619"/>
      <c r="D3191" s="619"/>
      <c r="E3191" s="619"/>
      <c r="F3191" s="619"/>
      <c r="G3191" s="162">
        <v>41.44</v>
      </c>
    </row>
    <row r="3192" spans="1:7" ht="15">
      <c r="A3192" s="144"/>
      <c r="B3192" s="620" t="s">
        <v>90</v>
      </c>
      <c r="C3192" s="620"/>
      <c r="D3192" s="620"/>
      <c r="E3192" s="620"/>
      <c r="F3192" s="620"/>
      <c r="G3192" s="620"/>
    </row>
    <row r="3193" spans="1:7" ht="15">
      <c r="A3193" s="144"/>
      <c r="B3193" s="297" t="s">
        <v>940</v>
      </c>
      <c r="C3193" s="153" t="s">
        <v>941</v>
      </c>
      <c r="D3193" s="154" t="s">
        <v>808</v>
      </c>
      <c r="E3193" s="298">
        <v>1</v>
      </c>
      <c r="F3193" s="155">
        <v>371.18</v>
      </c>
      <c r="G3193" s="156">
        <v>371.18</v>
      </c>
    </row>
    <row r="3194" spans="1:7" ht="15">
      <c r="A3194" s="144"/>
      <c r="B3194" s="297" t="s">
        <v>942</v>
      </c>
      <c r="C3194" s="153" t="s">
        <v>943</v>
      </c>
      <c r="D3194" s="154" t="s">
        <v>808</v>
      </c>
      <c r="E3194" s="298">
        <v>1</v>
      </c>
      <c r="F3194" s="155">
        <v>77.93</v>
      </c>
      <c r="G3194" s="156">
        <v>77.93</v>
      </c>
    </row>
    <row r="3195" spans="1:7" ht="15" customHeight="1">
      <c r="A3195" s="144"/>
      <c r="B3195" s="297" t="s">
        <v>947</v>
      </c>
      <c r="C3195" s="153" t="s">
        <v>948</v>
      </c>
      <c r="D3195" s="154" t="s">
        <v>808</v>
      </c>
      <c r="E3195" s="298">
        <v>4</v>
      </c>
      <c r="F3195" s="155">
        <v>45.6</v>
      </c>
      <c r="G3195" s="156">
        <v>182.4</v>
      </c>
    </row>
    <row r="3196" spans="1:7" ht="15">
      <c r="A3196" s="144"/>
      <c r="B3196" s="297" t="s">
        <v>1197</v>
      </c>
      <c r="C3196" s="153" t="s">
        <v>949</v>
      </c>
      <c r="D3196" s="154" t="s">
        <v>808</v>
      </c>
      <c r="E3196" s="298">
        <v>4</v>
      </c>
      <c r="F3196" s="155">
        <v>336.75</v>
      </c>
      <c r="G3196" s="156">
        <v>1347</v>
      </c>
    </row>
    <row r="3197" spans="1:7" ht="15">
      <c r="A3197" s="144"/>
      <c r="B3197" s="297" t="s">
        <v>1198</v>
      </c>
      <c r="C3197" s="153" t="s">
        <v>950</v>
      </c>
      <c r="D3197" s="154" t="s">
        <v>808</v>
      </c>
      <c r="E3197" s="298">
        <v>1</v>
      </c>
      <c r="F3197" s="155">
        <v>40.82</v>
      </c>
      <c r="G3197" s="156">
        <v>40.82</v>
      </c>
    </row>
    <row r="3198" spans="1:7" ht="15" customHeight="1">
      <c r="A3198" s="144"/>
      <c r="B3198" s="297" t="s">
        <v>945</v>
      </c>
      <c r="C3198" s="153" t="s">
        <v>946</v>
      </c>
      <c r="D3198" s="154" t="s">
        <v>844</v>
      </c>
      <c r="E3198" s="298">
        <v>1.2</v>
      </c>
      <c r="F3198" s="155">
        <v>8.22</v>
      </c>
      <c r="G3198" s="156">
        <v>9.86</v>
      </c>
    </row>
    <row r="3199" spans="1:7" ht="15" customHeight="1">
      <c r="A3199" s="144"/>
      <c r="B3199" s="297"/>
      <c r="C3199" s="153"/>
      <c r="D3199" s="154"/>
      <c r="E3199" s="298"/>
      <c r="F3199" s="155"/>
      <c r="G3199" s="156"/>
    </row>
    <row r="3200" spans="1:7" ht="15">
      <c r="A3200" s="144"/>
      <c r="B3200" s="297"/>
      <c r="C3200" s="153"/>
      <c r="D3200" s="154"/>
      <c r="E3200" s="298"/>
      <c r="F3200" s="155"/>
      <c r="G3200" s="156"/>
    </row>
    <row r="3201" spans="1:7" ht="15">
      <c r="A3201" s="144"/>
      <c r="B3201" s="619" t="s">
        <v>793</v>
      </c>
      <c r="C3201" s="619"/>
      <c r="D3201" s="619"/>
      <c r="E3201" s="619"/>
      <c r="F3201" s="619"/>
      <c r="G3201" s="162">
        <v>2029.19</v>
      </c>
    </row>
    <row r="3202" spans="1:7" ht="15">
      <c r="A3202" s="144"/>
      <c r="B3202" s="620" t="s">
        <v>794</v>
      </c>
      <c r="C3202" s="620"/>
      <c r="D3202" s="620"/>
      <c r="E3202" s="620"/>
      <c r="F3202" s="620"/>
      <c r="G3202" s="620"/>
    </row>
    <row r="3203" spans="1:7" ht="24.75">
      <c r="A3203" s="144"/>
      <c r="B3203" s="297" t="s">
        <v>1175</v>
      </c>
      <c r="C3203" s="153" t="s">
        <v>239</v>
      </c>
      <c r="D3203" s="154" t="s">
        <v>240</v>
      </c>
      <c r="E3203" s="298">
        <v>2</v>
      </c>
      <c r="F3203" s="155">
        <v>100.06</v>
      </c>
      <c r="G3203" s="156">
        <v>200.12</v>
      </c>
    </row>
    <row r="3204" spans="1:7" ht="15">
      <c r="A3204" s="144"/>
      <c r="B3204" s="619" t="s">
        <v>797</v>
      </c>
      <c r="C3204" s="619"/>
      <c r="D3204" s="619"/>
      <c r="E3204" s="619"/>
      <c r="F3204" s="619"/>
      <c r="G3204" s="162">
        <v>200.12</v>
      </c>
    </row>
    <row r="3205" spans="1:7" ht="15" customHeight="1">
      <c r="A3205" s="144"/>
      <c r="B3205" s="620" t="s">
        <v>798</v>
      </c>
      <c r="C3205" s="620"/>
      <c r="D3205" s="620"/>
      <c r="E3205" s="620"/>
      <c r="F3205" s="620"/>
      <c r="G3205" s="620"/>
    </row>
    <row r="3206" spans="1:7" ht="15" customHeight="1">
      <c r="A3206" s="144"/>
      <c r="B3206" s="300"/>
      <c r="C3206" s="153"/>
      <c r="D3206" s="154"/>
      <c r="E3206" s="298"/>
      <c r="F3206" s="298"/>
      <c r="G3206" s="156"/>
    </row>
    <row r="3207" spans="1:7" ht="15">
      <c r="A3207" s="144"/>
      <c r="B3207" s="300"/>
      <c r="C3207" s="301"/>
      <c r="D3207" s="154"/>
      <c r="E3207" s="298"/>
      <c r="F3207" s="302"/>
      <c r="G3207" s="156"/>
    </row>
    <row r="3208" spans="1:7" ht="15" customHeight="1">
      <c r="A3208" s="144"/>
      <c r="B3208" s="303"/>
      <c r="C3208" s="304"/>
      <c r="D3208" s="305"/>
      <c r="E3208" s="306"/>
      <c r="F3208" s="305"/>
      <c r="G3208" s="306"/>
    </row>
    <row r="3209" spans="1:7" ht="15">
      <c r="A3209" s="144"/>
      <c r="B3209" s="621" t="s">
        <v>799</v>
      </c>
      <c r="C3209" s="621"/>
      <c r="D3209" s="621"/>
      <c r="E3209" s="621"/>
      <c r="F3209" s="621"/>
      <c r="G3209" s="307">
        <v>0</v>
      </c>
    </row>
    <row r="3210" spans="1:7" ht="15">
      <c r="A3210" s="144"/>
      <c r="B3210" s="330"/>
      <c r="C3210" s="330"/>
      <c r="D3210" s="330"/>
      <c r="E3210" s="330"/>
      <c r="F3210" s="330"/>
      <c r="G3210" s="330"/>
    </row>
    <row r="3211" spans="1:7" ht="16.5">
      <c r="A3211" s="144"/>
      <c r="B3211" s="330"/>
      <c r="C3211" s="330"/>
      <c r="D3211" s="330"/>
      <c r="E3211" s="330"/>
      <c r="F3211" s="329" t="s">
        <v>256</v>
      </c>
      <c r="G3211" s="162">
        <f>G3204+G3201+G3191</f>
        <v>2270.75</v>
      </c>
    </row>
    <row r="3212" spans="1:7" ht="24.75">
      <c r="A3212" s="144"/>
      <c r="B3212" s="330"/>
      <c r="C3212" s="330"/>
      <c r="D3212" s="330"/>
      <c r="E3212" s="330"/>
      <c r="F3212" s="329" t="s">
        <v>800</v>
      </c>
      <c r="G3212" s="162">
        <f>'3 - Encargos Soc Anexo C'!$C$55%*'6- Comp Preç Unit'!G3191</f>
        <v>48.488944000000004</v>
      </c>
    </row>
    <row r="3213" spans="1:7" ht="15" customHeight="1">
      <c r="A3213" s="144"/>
      <c r="B3213" s="622"/>
      <c r="C3213" s="622"/>
      <c r="D3213" s="163"/>
      <c r="E3213" s="163"/>
      <c r="F3213" s="329" t="s">
        <v>258</v>
      </c>
      <c r="G3213" s="418">
        <f>'4 - BDI - Anexo D'!$I$26*(G3211+G3212)</f>
        <v>665.6698565040296</v>
      </c>
    </row>
    <row r="3214" spans="1:7" ht="16.5">
      <c r="A3214" s="144"/>
      <c r="B3214" s="622"/>
      <c r="C3214" s="622"/>
      <c r="D3214" s="163"/>
      <c r="E3214" s="163"/>
      <c r="F3214" s="308" t="s">
        <v>802</v>
      </c>
      <c r="G3214" s="309">
        <f>SUM(G3211:G3213)</f>
        <v>2984.90880050403</v>
      </c>
    </row>
    <row r="3215" spans="1:7" ht="16.5">
      <c r="A3215" s="144"/>
      <c r="B3215" s="171"/>
      <c r="C3215" s="171"/>
      <c r="D3215" s="171"/>
      <c r="E3215" s="171"/>
      <c r="F3215" s="308" t="s">
        <v>803</v>
      </c>
      <c r="G3215" s="309">
        <f>SUM(G3211:G3212)</f>
        <v>2319.238944</v>
      </c>
    </row>
    <row r="3216" spans="1:7" ht="15">
      <c r="A3216" s="144"/>
      <c r="B3216" s="171"/>
      <c r="C3216" s="171"/>
      <c r="D3216" s="171"/>
      <c r="E3216" s="171"/>
      <c r="F3216" s="171"/>
      <c r="G3216" s="171"/>
    </row>
    <row r="3217" spans="1:9" ht="18">
      <c r="A3217" s="172" t="str">
        <f>'Orçamento Básico - Anexo A'!A145</f>
        <v>B.42.a</v>
      </c>
      <c r="B3217" s="167"/>
      <c r="C3217" s="168" t="str">
        <f>'Orçamento Básico - Anexo A'!B144</f>
        <v>Instalação de quadro de medição de energia uso ao poste com leitura à distância - Padrão ENEL</v>
      </c>
      <c r="D3217" s="167" t="s">
        <v>83</v>
      </c>
      <c r="E3217" s="167"/>
      <c r="F3217" s="167"/>
      <c r="G3217" s="173">
        <f>G3250</f>
        <v>166.129876</v>
      </c>
      <c r="I3217" s="422"/>
    </row>
    <row r="3218" spans="1:7" ht="16.5">
      <c r="A3218" s="144"/>
      <c r="B3218" s="145" t="s">
        <v>241</v>
      </c>
      <c r="C3218" s="169" t="s">
        <v>393</v>
      </c>
      <c r="D3218" s="145"/>
      <c r="E3218" s="145"/>
      <c r="F3218" s="145"/>
      <c r="G3218" s="145"/>
    </row>
    <row r="3219" spans="1:7" ht="15">
      <c r="A3219" s="171"/>
      <c r="B3219" s="145" t="s">
        <v>242</v>
      </c>
      <c r="C3219" s="147" t="s">
        <v>83</v>
      </c>
      <c r="D3219" s="145"/>
      <c r="E3219" s="145"/>
      <c r="F3219" s="145"/>
      <c r="G3219" s="145"/>
    </row>
    <row r="3220" spans="1:7" ht="15">
      <c r="A3220" s="171"/>
      <c r="B3220" s="145" t="s">
        <v>93</v>
      </c>
      <c r="C3220" s="170" t="str">
        <f>A3217</f>
        <v>B.42.a</v>
      </c>
      <c r="D3220" s="145"/>
      <c r="E3220" s="145"/>
      <c r="F3220" s="145"/>
      <c r="G3220" s="145"/>
    </row>
    <row r="3221" spans="2:7" ht="15">
      <c r="B3221" s="145" t="s">
        <v>1350</v>
      </c>
      <c r="C3221" s="145" t="s">
        <v>1349</v>
      </c>
      <c r="D3221" s="145"/>
      <c r="E3221" s="145"/>
      <c r="F3221" s="145"/>
      <c r="G3221" s="145"/>
    </row>
    <row r="3222" spans="1:7" ht="15">
      <c r="A3222" s="144"/>
      <c r="B3222" s="145" t="s">
        <v>243</v>
      </c>
      <c r="C3222" s="149" t="s">
        <v>816</v>
      </c>
      <c r="D3222" s="145"/>
      <c r="E3222" s="145"/>
      <c r="F3222" s="145"/>
      <c r="G3222" s="145"/>
    </row>
    <row r="3223" spans="1:7" ht="15">
      <c r="A3223" s="144"/>
      <c r="B3223" s="145" t="s">
        <v>245</v>
      </c>
      <c r="C3223" s="150" t="s">
        <v>1334</v>
      </c>
      <c r="D3223" s="145"/>
      <c r="E3223" s="145"/>
      <c r="F3223" s="145"/>
      <c r="G3223" s="145"/>
    </row>
    <row r="3224" spans="1:7" ht="15">
      <c r="A3224" s="144"/>
      <c r="B3224" s="145"/>
      <c r="C3224" s="145"/>
      <c r="D3224" s="145"/>
      <c r="E3224" s="145"/>
      <c r="F3224" s="145"/>
      <c r="G3224" s="145"/>
    </row>
    <row r="3225" spans="1:7" ht="15">
      <c r="A3225" s="144"/>
      <c r="B3225" s="151" t="s">
        <v>246</v>
      </c>
      <c r="C3225" s="151" t="s">
        <v>69</v>
      </c>
      <c r="D3225" s="151" t="s">
        <v>91</v>
      </c>
      <c r="E3225" s="151" t="s">
        <v>247</v>
      </c>
      <c r="F3225" s="151" t="s">
        <v>248</v>
      </c>
      <c r="G3225" s="151" t="s">
        <v>249</v>
      </c>
    </row>
    <row r="3226" spans="1:7" ht="15">
      <c r="A3226" s="144"/>
      <c r="B3226" s="623" t="s">
        <v>789</v>
      </c>
      <c r="C3226" s="623"/>
      <c r="D3226" s="623"/>
      <c r="E3226" s="623"/>
      <c r="F3226" s="623"/>
      <c r="G3226" s="623"/>
    </row>
    <row r="3227" spans="1:7" ht="15">
      <c r="A3227" s="144"/>
      <c r="B3227" s="297" t="s">
        <v>585</v>
      </c>
      <c r="C3227" s="153" t="s">
        <v>790</v>
      </c>
      <c r="D3227" s="154" t="s">
        <v>251</v>
      </c>
      <c r="E3227" s="298">
        <v>0.5</v>
      </c>
      <c r="F3227" s="155">
        <v>5.6</v>
      </c>
      <c r="G3227" s="156">
        <v>2.8</v>
      </c>
    </row>
    <row r="3228" spans="1:7" ht="15">
      <c r="A3228" s="144"/>
      <c r="B3228" s="297" t="s">
        <v>582</v>
      </c>
      <c r="C3228" s="153" t="s">
        <v>791</v>
      </c>
      <c r="D3228" s="154" t="s">
        <v>251</v>
      </c>
      <c r="E3228" s="298">
        <v>0.5</v>
      </c>
      <c r="F3228" s="155">
        <v>7.2</v>
      </c>
      <c r="G3228" s="156">
        <v>3.6</v>
      </c>
    </row>
    <row r="3229" spans="1:7" ht="15">
      <c r="A3229" s="144"/>
      <c r="B3229" s="619" t="s">
        <v>805</v>
      </c>
      <c r="C3229" s="619"/>
      <c r="D3229" s="619"/>
      <c r="E3229" s="619"/>
      <c r="F3229" s="619"/>
      <c r="G3229" s="156">
        <v>0.36000000000000004</v>
      </c>
    </row>
    <row r="3230" spans="1:7" ht="15" customHeight="1">
      <c r="A3230" s="144"/>
      <c r="B3230" s="619" t="s">
        <v>792</v>
      </c>
      <c r="C3230" s="619"/>
      <c r="D3230" s="619"/>
      <c r="E3230" s="619"/>
      <c r="F3230" s="619"/>
      <c r="G3230" s="162">
        <v>6.76</v>
      </c>
    </row>
    <row r="3231" spans="1:7" ht="15">
      <c r="A3231" s="144"/>
      <c r="B3231" s="620" t="s">
        <v>90</v>
      </c>
      <c r="C3231" s="620"/>
      <c r="D3231" s="620"/>
      <c r="E3231" s="620"/>
      <c r="F3231" s="620"/>
      <c r="G3231" s="620"/>
    </row>
    <row r="3232" spans="1:7" ht="16.5">
      <c r="A3232" s="144"/>
      <c r="B3232" s="297">
        <v>39680</v>
      </c>
      <c r="C3232" s="153" t="s">
        <v>951</v>
      </c>
      <c r="D3232" s="154" t="s">
        <v>808</v>
      </c>
      <c r="E3232" s="298">
        <v>1</v>
      </c>
      <c r="F3232" s="155">
        <v>101.43</v>
      </c>
      <c r="G3232" s="156">
        <v>101.43</v>
      </c>
    </row>
    <row r="3233" spans="1:7" ht="15" customHeight="1">
      <c r="A3233" s="144"/>
      <c r="B3233" s="297"/>
      <c r="C3233" s="153"/>
      <c r="D3233" s="154"/>
      <c r="E3233" s="298"/>
      <c r="F3233" s="155"/>
      <c r="G3233" s="156"/>
    </row>
    <row r="3234" spans="1:7" ht="15" customHeight="1">
      <c r="A3234" s="144"/>
      <c r="B3234" s="297"/>
      <c r="C3234" s="153"/>
      <c r="D3234" s="154"/>
      <c r="E3234" s="298"/>
      <c r="F3234" s="155"/>
      <c r="G3234" s="156"/>
    </row>
    <row r="3235" spans="1:7" ht="15">
      <c r="A3235" s="144"/>
      <c r="B3235" s="297"/>
      <c r="C3235" s="153"/>
      <c r="D3235" s="154"/>
      <c r="E3235" s="298"/>
      <c r="F3235" s="155"/>
      <c r="G3235" s="156"/>
    </row>
    <row r="3236" spans="1:7" ht="15">
      <c r="A3236" s="144"/>
      <c r="B3236" s="619" t="s">
        <v>793</v>
      </c>
      <c r="C3236" s="619"/>
      <c r="D3236" s="619"/>
      <c r="E3236" s="619"/>
      <c r="F3236" s="619"/>
      <c r="G3236" s="162">
        <v>101.43</v>
      </c>
    </row>
    <row r="3237" spans="1:7" ht="15">
      <c r="A3237" s="144"/>
      <c r="B3237" s="620" t="s">
        <v>794</v>
      </c>
      <c r="C3237" s="620"/>
      <c r="D3237" s="620"/>
      <c r="E3237" s="620"/>
      <c r="F3237" s="620"/>
      <c r="G3237" s="620"/>
    </row>
    <row r="3238" spans="1:7" ht="24.75">
      <c r="A3238" s="144"/>
      <c r="B3238" s="297" t="s">
        <v>1175</v>
      </c>
      <c r="C3238" s="153" t="s">
        <v>239</v>
      </c>
      <c r="D3238" s="154" t="s">
        <v>240</v>
      </c>
      <c r="E3238" s="298">
        <v>0.5</v>
      </c>
      <c r="F3238" s="155">
        <v>100.06</v>
      </c>
      <c r="G3238" s="156">
        <v>50.03</v>
      </c>
    </row>
    <row r="3239" spans="1:7" ht="15">
      <c r="A3239" s="144"/>
      <c r="B3239" s="619" t="s">
        <v>797</v>
      </c>
      <c r="C3239" s="619"/>
      <c r="D3239" s="619"/>
      <c r="E3239" s="619"/>
      <c r="F3239" s="619"/>
      <c r="G3239" s="162">
        <v>50.03</v>
      </c>
    </row>
    <row r="3240" spans="1:7" ht="15" customHeight="1">
      <c r="A3240" s="144"/>
      <c r="B3240" s="620" t="s">
        <v>798</v>
      </c>
      <c r="C3240" s="620"/>
      <c r="D3240" s="620"/>
      <c r="E3240" s="620"/>
      <c r="F3240" s="620"/>
      <c r="G3240" s="620"/>
    </row>
    <row r="3241" spans="1:7" ht="15" customHeight="1">
      <c r="A3241" s="144"/>
      <c r="B3241" s="300"/>
      <c r="C3241" s="153"/>
      <c r="D3241" s="154"/>
      <c r="E3241" s="298"/>
      <c r="F3241" s="298"/>
      <c r="G3241" s="156"/>
    </row>
    <row r="3242" spans="1:7" ht="15">
      <c r="A3242" s="144"/>
      <c r="B3242" s="300"/>
      <c r="C3242" s="301"/>
      <c r="D3242" s="154"/>
      <c r="E3242" s="298"/>
      <c r="F3242" s="302"/>
      <c r="G3242" s="156"/>
    </row>
    <row r="3243" spans="1:7" ht="15" customHeight="1">
      <c r="A3243" s="144"/>
      <c r="B3243" s="303"/>
      <c r="C3243" s="304"/>
      <c r="D3243" s="305"/>
      <c r="E3243" s="306"/>
      <c r="F3243" s="305"/>
      <c r="G3243" s="306"/>
    </row>
    <row r="3244" spans="1:7" ht="15">
      <c r="A3244" s="144"/>
      <c r="B3244" s="621" t="s">
        <v>799</v>
      </c>
      <c r="C3244" s="621"/>
      <c r="D3244" s="621"/>
      <c r="E3244" s="621"/>
      <c r="F3244" s="621"/>
      <c r="G3244" s="307">
        <v>0</v>
      </c>
    </row>
    <row r="3245" spans="1:7" ht="15">
      <c r="A3245" s="144"/>
      <c r="B3245" s="330"/>
      <c r="C3245" s="330"/>
      <c r="D3245" s="330"/>
      <c r="E3245" s="330"/>
      <c r="F3245" s="330"/>
      <c r="G3245" s="330"/>
    </row>
    <row r="3246" spans="1:7" ht="16.5">
      <c r="A3246" s="144"/>
      <c r="B3246" s="330"/>
      <c r="C3246" s="330"/>
      <c r="D3246" s="330"/>
      <c r="E3246" s="330"/>
      <c r="F3246" s="329" t="s">
        <v>256</v>
      </c>
      <c r="G3246" s="162">
        <f>G3239+G3236+G3230</f>
        <v>158.22</v>
      </c>
    </row>
    <row r="3247" spans="1:7" ht="24.75">
      <c r="A3247" s="144"/>
      <c r="B3247" s="330"/>
      <c r="C3247" s="330"/>
      <c r="D3247" s="330"/>
      <c r="E3247" s="330"/>
      <c r="F3247" s="329" t="s">
        <v>800</v>
      </c>
      <c r="G3247" s="162">
        <f>'3 - Encargos Soc Anexo C'!$C$55%*'6- Comp Preç Unit'!G3230</f>
        <v>7.909876000000001</v>
      </c>
    </row>
    <row r="3248" spans="1:7" ht="15" customHeight="1">
      <c r="A3248" s="144"/>
      <c r="B3248" s="622"/>
      <c r="C3248" s="622"/>
      <c r="D3248" s="163"/>
      <c r="E3248" s="163"/>
      <c r="F3248" s="329" t="s">
        <v>258</v>
      </c>
      <c r="G3248" s="418">
        <f>'4 - BDI - Anexo D'!$I$26*(G3246+G3247)</f>
        <v>47.68273273611958</v>
      </c>
    </row>
    <row r="3249" spans="1:7" ht="16.5">
      <c r="A3249" s="144"/>
      <c r="B3249" s="622"/>
      <c r="C3249" s="622"/>
      <c r="D3249" s="163"/>
      <c r="E3249" s="163"/>
      <c r="F3249" s="308" t="s">
        <v>802</v>
      </c>
      <c r="G3249" s="309">
        <f>SUM(G3246:G3248)</f>
        <v>213.81260873611959</v>
      </c>
    </row>
    <row r="3250" spans="1:7" ht="16.5">
      <c r="A3250" s="144"/>
      <c r="B3250" s="171"/>
      <c r="C3250" s="171"/>
      <c r="D3250" s="171"/>
      <c r="E3250" s="171"/>
      <c r="F3250" s="308" t="s">
        <v>803</v>
      </c>
      <c r="G3250" s="309">
        <f>SUM(G3246:G3247)</f>
        <v>166.129876</v>
      </c>
    </row>
    <row r="3251" spans="1:7" ht="15">
      <c r="A3251" s="144"/>
      <c r="B3251" s="171"/>
      <c r="C3251" s="171"/>
      <c r="D3251" s="171"/>
      <c r="E3251" s="171"/>
      <c r="F3251" s="171"/>
      <c r="G3251" s="171"/>
    </row>
    <row r="3252" spans="1:9" ht="18">
      <c r="A3252" s="172" t="str">
        <f>'Orçamento Básico - Anexo A'!A146</f>
        <v>B.42.b</v>
      </c>
      <c r="B3252" s="167"/>
      <c r="C3252" s="168" t="str">
        <f>'Orçamento Básico - Anexo A'!B144</f>
        <v>Instalação de quadro de medição de energia uso ao poste com leitura à distância - Padrão ENEL</v>
      </c>
      <c r="D3252" s="167" t="s">
        <v>83</v>
      </c>
      <c r="E3252" s="167"/>
      <c r="F3252" s="167"/>
      <c r="G3252" s="173">
        <f>G3285</f>
        <v>401.79975199999996</v>
      </c>
      <c r="I3252" s="422"/>
    </row>
    <row r="3253" spans="1:7" ht="16.5">
      <c r="A3253" s="144"/>
      <c r="B3253" s="145" t="s">
        <v>241</v>
      </c>
      <c r="C3253" s="169" t="s">
        <v>394</v>
      </c>
      <c r="D3253" s="145"/>
      <c r="E3253" s="145"/>
      <c r="F3253" s="145"/>
      <c r="G3253" s="145"/>
    </row>
    <row r="3254" spans="1:7" ht="15">
      <c r="A3254" s="171"/>
      <c r="B3254" s="145" t="s">
        <v>242</v>
      </c>
      <c r="C3254" s="147" t="s">
        <v>83</v>
      </c>
      <c r="D3254" s="145"/>
      <c r="E3254" s="145"/>
      <c r="F3254" s="145"/>
      <c r="G3254" s="145"/>
    </row>
    <row r="3255" spans="1:7" ht="15">
      <c r="A3255" s="171"/>
      <c r="B3255" s="145" t="s">
        <v>93</v>
      </c>
      <c r="C3255" s="170" t="str">
        <f>A3252</f>
        <v>B.42.b</v>
      </c>
      <c r="D3255" s="145"/>
      <c r="E3255" s="145"/>
      <c r="F3255" s="145"/>
      <c r="G3255" s="145"/>
    </row>
    <row r="3256" spans="2:7" ht="15">
      <c r="B3256" s="145" t="s">
        <v>1350</v>
      </c>
      <c r="C3256" s="145" t="s">
        <v>1349</v>
      </c>
      <c r="D3256" s="145"/>
      <c r="E3256" s="145"/>
      <c r="F3256" s="145"/>
      <c r="G3256" s="145"/>
    </row>
    <row r="3257" spans="1:7" ht="15">
      <c r="A3257" s="144"/>
      <c r="B3257" s="145" t="s">
        <v>243</v>
      </c>
      <c r="C3257" s="149" t="s">
        <v>822</v>
      </c>
      <c r="D3257" s="145"/>
      <c r="E3257" s="145"/>
      <c r="F3257" s="145"/>
      <c r="G3257" s="145"/>
    </row>
    <row r="3258" spans="1:7" ht="15">
      <c r="A3258" s="144"/>
      <c r="B3258" s="145" t="s">
        <v>245</v>
      </c>
      <c r="C3258" s="150" t="s">
        <v>1335</v>
      </c>
      <c r="D3258" s="145"/>
      <c r="E3258" s="145"/>
      <c r="F3258" s="145"/>
      <c r="G3258" s="145"/>
    </row>
    <row r="3259" spans="1:7" ht="15">
      <c r="A3259" s="144"/>
      <c r="B3259" s="145"/>
      <c r="C3259" s="145"/>
      <c r="D3259" s="145"/>
      <c r="E3259" s="145"/>
      <c r="F3259" s="145"/>
      <c r="G3259" s="145"/>
    </row>
    <row r="3260" spans="1:7" ht="15">
      <c r="A3260" s="144"/>
      <c r="B3260" s="151" t="s">
        <v>246</v>
      </c>
      <c r="C3260" s="151" t="s">
        <v>69</v>
      </c>
      <c r="D3260" s="151" t="s">
        <v>91</v>
      </c>
      <c r="E3260" s="151" t="s">
        <v>247</v>
      </c>
      <c r="F3260" s="151" t="s">
        <v>248</v>
      </c>
      <c r="G3260" s="151" t="s">
        <v>249</v>
      </c>
    </row>
    <row r="3261" spans="1:7" ht="15">
      <c r="A3261" s="144"/>
      <c r="B3261" s="623" t="s">
        <v>789</v>
      </c>
      <c r="C3261" s="623"/>
      <c r="D3261" s="623"/>
      <c r="E3261" s="623"/>
      <c r="F3261" s="623"/>
      <c r="G3261" s="623"/>
    </row>
    <row r="3262" spans="1:7" ht="15">
      <c r="A3262" s="144"/>
      <c r="B3262" s="297" t="s">
        <v>585</v>
      </c>
      <c r="C3262" s="153" t="s">
        <v>790</v>
      </c>
      <c r="D3262" s="154" t="s">
        <v>251</v>
      </c>
      <c r="E3262" s="298">
        <v>1</v>
      </c>
      <c r="F3262" s="155">
        <v>5.6</v>
      </c>
      <c r="G3262" s="156">
        <v>5.6</v>
      </c>
    </row>
    <row r="3263" spans="1:7" ht="15">
      <c r="A3263" s="144"/>
      <c r="B3263" s="297" t="s">
        <v>582</v>
      </c>
      <c r="C3263" s="153" t="s">
        <v>791</v>
      </c>
      <c r="D3263" s="154" t="s">
        <v>251</v>
      </c>
      <c r="E3263" s="298">
        <v>1</v>
      </c>
      <c r="F3263" s="155">
        <v>7.2</v>
      </c>
      <c r="G3263" s="156">
        <v>7.2</v>
      </c>
    </row>
    <row r="3264" spans="1:7" ht="15">
      <c r="A3264" s="144"/>
      <c r="B3264" s="619" t="s">
        <v>805</v>
      </c>
      <c r="C3264" s="619"/>
      <c r="D3264" s="619"/>
      <c r="E3264" s="619"/>
      <c r="F3264" s="619"/>
      <c r="G3264" s="156">
        <v>0.7200000000000001</v>
      </c>
    </row>
    <row r="3265" spans="1:7" ht="15" customHeight="1">
      <c r="A3265" s="144"/>
      <c r="B3265" s="619" t="s">
        <v>792</v>
      </c>
      <c r="C3265" s="619"/>
      <c r="D3265" s="619"/>
      <c r="E3265" s="619"/>
      <c r="F3265" s="619"/>
      <c r="G3265" s="162">
        <v>13.52</v>
      </c>
    </row>
    <row r="3266" spans="1:7" ht="15">
      <c r="A3266" s="144"/>
      <c r="B3266" s="620" t="s">
        <v>90</v>
      </c>
      <c r="C3266" s="620"/>
      <c r="D3266" s="620"/>
      <c r="E3266" s="620"/>
      <c r="F3266" s="620"/>
      <c r="G3266" s="620"/>
    </row>
    <row r="3267" spans="1:7" ht="15">
      <c r="A3267" s="144"/>
      <c r="B3267" s="297" t="s">
        <v>952</v>
      </c>
      <c r="C3267" s="153" t="s">
        <v>953</v>
      </c>
      <c r="D3267" s="154" t="s">
        <v>808</v>
      </c>
      <c r="E3267" s="298">
        <v>1</v>
      </c>
      <c r="F3267" s="155">
        <v>272.4</v>
      </c>
      <c r="G3267" s="156">
        <v>272.4</v>
      </c>
    </row>
    <row r="3268" spans="1:7" ht="15" customHeight="1">
      <c r="A3268" s="144"/>
      <c r="B3268" s="297"/>
      <c r="C3268" s="153"/>
      <c r="D3268" s="154"/>
      <c r="E3268" s="298"/>
      <c r="F3268" s="155"/>
      <c r="G3268" s="156"/>
    </row>
    <row r="3269" spans="1:7" ht="15" customHeight="1">
      <c r="A3269" s="144"/>
      <c r="B3269" s="297"/>
      <c r="C3269" s="153"/>
      <c r="D3269" s="154"/>
      <c r="E3269" s="298"/>
      <c r="F3269" s="155"/>
      <c r="G3269" s="156"/>
    </row>
    <row r="3270" spans="1:7" ht="15">
      <c r="A3270" s="144"/>
      <c r="B3270" s="297"/>
      <c r="C3270" s="153"/>
      <c r="D3270" s="154"/>
      <c r="E3270" s="298"/>
      <c r="F3270" s="155"/>
      <c r="G3270" s="156"/>
    </row>
    <row r="3271" spans="1:7" ht="15">
      <c r="A3271" s="144"/>
      <c r="B3271" s="619" t="s">
        <v>793</v>
      </c>
      <c r="C3271" s="619"/>
      <c r="D3271" s="619"/>
      <c r="E3271" s="619"/>
      <c r="F3271" s="619"/>
      <c r="G3271" s="162">
        <v>272.4</v>
      </c>
    </row>
    <row r="3272" spans="1:7" ht="15">
      <c r="A3272" s="144"/>
      <c r="B3272" s="620" t="s">
        <v>794</v>
      </c>
      <c r="C3272" s="620"/>
      <c r="D3272" s="620"/>
      <c r="E3272" s="620"/>
      <c r="F3272" s="620"/>
      <c r="G3272" s="620"/>
    </row>
    <row r="3273" spans="1:7" ht="24.75">
      <c r="A3273" s="144"/>
      <c r="B3273" s="297" t="s">
        <v>1175</v>
      </c>
      <c r="C3273" s="153" t="s">
        <v>239</v>
      </c>
      <c r="D3273" s="154" t="s">
        <v>240</v>
      </c>
      <c r="E3273" s="298">
        <v>1</v>
      </c>
      <c r="F3273" s="155">
        <v>100.06</v>
      </c>
      <c r="G3273" s="156">
        <v>100.06</v>
      </c>
    </row>
    <row r="3274" spans="1:7" ht="15">
      <c r="A3274" s="144"/>
      <c r="B3274" s="619" t="s">
        <v>797</v>
      </c>
      <c r="C3274" s="619"/>
      <c r="D3274" s="619"/>
      <c r="E3274" s="619"/>
      <c r="F3274" s="619"/>
      <c r="G3274" s="162">
        <v>100.06</v>
      </c>
    </row>
    <row r="3275" spans="1:7" ht="15" customHeight="1">
      <c r="A3275" s="144"/>
      <c r="B3275" s="620" t="s">
        <v>798</v>
      </c>
      <c r="C3275" s="620"/>
      <c r="D3275" s="620"/>
      <c r="E3275" s="620"/>
      <c r="F3275" s="620"/>
      <c r="G3275" s="620"/>
    </row>
    <row r="3276" spans="1:7" ht="15" customHeight="1">
      <c r="A3276" s="144"/>
      <c r="B3276" s="300"/>
      <c r="C3276" s="153"/>
      <c r="D3276" s="154"/>
      <c r="E3276" s="298"/>
      <c r="F3276" s="298"/>
      <c r="G3276" s="156"/>
    </row>
    <row r="3277" spans="1:7" ht="15">
      <c r="A3277" s="144"/>
      <c r="B3277" s="300"/>
      <c r="C3277" s="301"/>
      <c r="D3277" s="154"/>
      <c r="E3277" s="298"/>
      <c r="F3277" s="302"/>
      <c r="G3277" s="156"/>
    </row>
    <row r="3278" spans="1:7" ht="15" customHeight="1">
      <c r="A3278" s="144"/>
      <c r="B3278" s="303"/>
      <c r="C3278" s="304"/>
      <c r="D3278" s="305"/>
      <c r="E3278" s="306"/>
      <c r="F3278" s="305"/>
      <c r="G3278" s="306"/>
    </row>
    <row r="3279" spans="1:7" ht="15">
      <c r="A3279" s="144"/>
      <c r="B3279" s="621" t="s">
        <v>799</v>
      </c>
      <c r="C3279" s="621"/>
      <c r="D3279" s="621"/>
      <c r="E3279" s="621"/>
      <c r="F3279" s="621"/>
      <c r="G3279" s="307">
        <v>0</v>
      </c>
    </row>
    <row r="3280" spans="1:7" ht="15">
      <c r="A3280" s="144"/>
      <c r="B3280" s="330"/>
      <c r="C3280" s="330"/>
      <c r="D3280" s="330"/>
      <c r="E3280" s="330"/>
      <c r="F3280" s="330"/>
      <c r="G3280" s="330"/>
    </row>
    <row r="3281" spans="1:7" ht="16.5">
      <c r="A3281" s="144"/>
      <c r="B3281" s="330"/>
      <c r="C3281" s="330"/>
      <c r="D3281" s="330"/>
      <c r="E3281" s="330"/>
      <c r="F3281" s="329" t="s">
        <v>256</v>
      </c>
      <c r="G3281" s="162">
        <f>G3274+G3271+G3265</f>
        <v>385.97999999999996</v>
      </c>
    </row>
    <row r="3282" spans="1:7" ht="24.75">
      <c r="A3282" s="144"/>
      <c r="B3282" s="330"/>
      <c r="C3282" s="330"/>
      <c r="D3282" s="330"/>
      <c r="E3282" s="330"/>
      <c r="F3282" s="329" t="s">
        <v>800</v>
      </c>
      <c r="G3282" s="162">
        <f>'3 - Encargos Soc Anexo C'!$C$55%*'6- Comp Preç Unit'!G3265</f>
        <v>15.819752000000001</v>
      </c>
    </row>
    <row r="3283" spans="1:7" ht="15" customHeight="1">
      <c r="A3283" s="144"/>
      <c r="B3283" s="622"/>
      <c r="C3283" s="622"/>
      <c r="D3283" s="163"/>
      <c r="E3283" s="163"/>
      <c r="F3283" s="329" t="s">
        <v>258</v>
      </c>
      <c r="G3283" s="418">
        <f>'4 - BDI - Anexo D'!$I$26*(G3281+G3282)</f>
        <v>115.32489308578745</v>
      </c>
    </row>
    <row r="3284" spans="1:7" ht="16.5">
      <c r="A3284" s="144"/>
      <c r="B3284" s="622"/>
      <c r="C3284" s="622"/>
      <c r="D3284" s="163"/>
      <c r="E3284" s="163"/>
      <c r="F3284" s="308" t="s">
        <v>802</v>
      </c>
      <c r="G3284" s="309">
        <f>SUM(G3281:G3283)</f>
        <v>517.1246450857874</v>
      </c>
    </row>
    <row r="3285" spans="1:7" ht="16.5">
      <c r="A3285" s="144"/>
      <c r="B3285" s="171"/>
      <c r="C3285" s="171"/>
      <c r="D3285" s="171"/>
      <c r="E3285" s="171"/>
      <c r="F3285" s="308" t="s">
        <v>803</v>
      </c>
      <c r="G3285" s="309">
        <f>SUM(G3281:G3282)</f>
        <v>401.79975199999996</v>
      </c>
    </row>
    <row r="3286" spans="1:7" ht="15">
      <c r="A3286" s="144"/>
      <c r="B3286" s="171"/>
      <c r="C3286" s="171"/>
      <c r="D3286" s="171"/>
      <c r="E3286" s="171"/>
      <c r="F3286" s="171"/>
      <c r="G3286" s="171"/>
    </row>
    <row r="3287" spans="1:9" ht="15">
      <c r="A3287" s="172" t="str">
        <f>'Orçamento Básico - Anexo A'!A148</f>
        <v>B.43.a</v>
      </c>
      <c r="B3287" s="167"/>
      <c r="C3287" s="168" t="s">
        <v>396</v>
      </c>
      <c r="D3287" s="167" t="s">
        <v>83</v>
      </c>
      <c r="E3287" s="167"/>
      <c r="F3287" s="167"/>
      <c r="G3287" s="173">
        <f>G3320</f>
        <v>168.45481399999997</v>
      </c>
      <c r="I3287" s="422"/>
    </row>
    <row r="3288" spans="1:7" ht="15">
      <c r="A3288" s="144"/>
      <c r="B3288" s="145" t="s">
        <v>241</v>
      </c>
      <c r="C3288" s="169" t="s">
        <v>396</v>
      </c>
      <c r="D3288" s="145"/>
      <c r="E3288" s="145"/>
      <c r="F3288" s="145"/>
      <c r="G3288" s="145"/>
    </row>
    <row r="3289" spans="1:7" ht="15">
      <c r="A3289" s="171"/>
      <c r="B3289" s="145" t="s">
        <v>242</v>
      </c>
      <c r="C3289" s="147" t="s">
        <v>83</v>
      </c>
      <c r="D3289" s="145"/>
      <c r="E3289" s="145"/>
      <c r="F3289" s="145"/>
      <c r="G3289" s="145"/>
    </row>
    <row r="3290" spans="1:7" ht="15">
      <c r="A3290" s="171"/>
      <c r="B3290" s="145" t="s">
        <v>93</v>
      </c>
      <c r="C3290" s="170" t="str">
        <f>A3287</f>
        <v>B.43.a</v>
      </c>
      <c r="D3290" s="145"/>
      <c r="E3290" s="145"/>
      <c r="F3290" s="145"/>
      <c r="G3290" s="145"/>
    </row>
    <row r="3291" spans="2:7" ht="15">
      <c r="B3291" s="145" t="s">
        <v>1350</v>
      </c>
      <c r="C3291" s="145" t="s">
        <v>1349</v>
      </c>
      <c r="D3291" s="145"/>
      <c r="E3291" s="145"/>
      <c r="F3291" s="145"/>
      <c r="G3291" s="145"/>
    </row>
    <row r="3292" spans="1:7" ht="15">
      <c r="A3292" s="144"/>
      <c r="B3292" s="145" t="s">
        <v>243</v>
      </c>
      <c r="C3292" s="149" t="s">
        <v>822</v>
      </c>
      <c r="D3292" s="145"/>
      <c r="E3292" s="145"/>
      <c r="F3292" s="145"/>
      <c r="G3292" s="145"/>
    </row>
    <row r="3293" spans="1:7" ht="15">
      <c r="A3293" s="144"/>
      <c r="B3293" s="145" t="s">
        <v>245</v>
      </c>
      <c r="C3293" s="150" t="s">
        <v>1335</v>
      </c>
      <c r="D3293" s="145"/>
      <c r="E3293" s="145"/>
      <c r="F3293" s="145"/>
      <c r="G3293" s="145"/>
    </row>
    <row r="3294" spans="1:7" ht="15">
      <c r="A3294" s="144"/>
      <c r="B3294" s="145"/>
      <c r="C3294" s="145"/>
      <c r="D3294" s="145"/>
      <c r="E3294" s="145"/>
      <c r="F3294" s="145"/>
      <c r="G3294" s="145"/>
    </row>
    <row r="3295" spans="1:7" ht="15">
      <c r="A3295" s="144"/>
      <c r="B3295" s="151" t="s">
        <v>246</v>
      </c>
      <c r="C3295" s="151" t="s">
        <v>69</v>
      </c>
      <c r="D3295" s="151" t="s">
        <v>91</v>
      </c>
      <c r="E3295" s="151" t="s">
        <v>247</v>
      </c>
      <c r="F3295" s="151" t="s">
        <v>248</v>
      </c>
      <c r="G3295" s="151" t="s">
        <v>249</v>
      </c>
    </row>
    <row r="3296" spans="1:7" ht="15">
      <c r="A3296" s="144"/>
      <c r="B3296" s="623" t="s">
        <v>789</v>
      </c>
      <c r="C3296" s="623"/>
      <c r="D3296" s="623"/>
      <c r="E3296" s="623"/>
      <c r="F3296" s="623"/>
      <c r="G3296" s="623"/>
    </row>
    <row r="3297" spans="1:7" ht="15">
      <c r="A3297" s="144"/>
      <c r="B3297" s="297" t="s">
        <v>585</v>
      </c>
      <c r="C3297" s="153" t="s">
        <v>790</v>
      </c>
      <c r="D3297" s="154" t="s">
        <v>251</v>
      </c>
      <c r="E3297" s="298">
        <v>0.75</v>
      </c>
      <c r="F3297" s="155">
        <v>5.6</v>
      </c>
      <c r="G3297" s="156">
        <v>4.2</v>
      </c>
    </row>
    <row r="3298" spans="1:7" ht="15">
      <c r="A3298" s="144"/>
      <c r="B3298" s="297" t="s">
        <v>582</v>
      </c>
      <c r="C3298" s="153" t="s">
        <v>791</v>
      </c>
      <c r="D3298" s="154" t="s">
        <v>251</v>
      </c>
      <c r="E3298" s="298">
        <v>0.75</v>
      </c>
      <c r="F3298" s="155">
        <v>7.2</v>
      </c>
      <c r="G3298" s="156">
        <v>5.4</v>
      </c>
    </row>
    <row r="3299" spans="1:7" ht="15">
      <c r="A3299" s="144"/>
      <c r="B3299" s="619" t="s">
        <v>805</v>
      </c>
      <c r="C3299" s="619"/>
      <c r="D3299" s="619"/>
      <c r="E3299" s="619"/>
      <c r="F3299" s="619"/>
      <c r="G3299" s="156">
        <v>0.54</v>
      </c>
    </row>
    <row r="3300" spans="1:7" ht="15" customHeight="1">
      <c r="A3300" s="144"/>
      <c r="B3300" s="619" t="s">
        <v>792</v>
      </c>
      <c r="C3300" s="619"/>
      <c r="D3300" s="619"/>
      <c r="E3300" s="619"/>
      <c r="F3300" s="619"/>
      <c r="G3300" s="162">
        <v>10.14</v>
      </c>
    </row>
    <row r="3301" spans="1:7" ht="15">
      <c r="A3301" s="144"/>
      <c r="B3301" s="620" t="s">
        <v>90</v>
      </c>
      <c r="C3301" s="620"/>
      <c r="D3301" s="620"/>
      <c r="E3301" s="620"/>
      <c r="F3301" s="620"/>
      <c r="G3301" s="620"/>
    </row>
    <row r="3302" spans="1:7" ht="16.5">
      <c r="A3302" s="144"/>
      <c r="B3302" s="297" t="s">
        <v>954</v>
      </c>
      <c r="C3302" s="153" t="s">
        <v>955</v>
      </c>
      <c r="D3302" s="154" t="s">
        <v>956</v>
      </c>
      <c r="E3302" s="298">
        <v>4.38</v>
      </c>
      <c r="F3302" s="155">
        <v>13.59</v>
      </c>
      <c r="G3302" s="156">
        <v>59.52</v>
      </c>
    </row>
    <row r="3303" spans="1:7" ht="15" customHeight="1">
      <c r="A3303" s="144"/>
      <c r="B3303" s="297" t="s">
        <v>957</v>
      </c>
      <c r="C3303" s="153" t="s">
        <v>958</v>
      </c>
      <c r="D3303" s="154" t="s">
        <v>956</v>
      </c>
      <c r="E3303" s="298">
        <v>1.31</v>
      </c>
      <c r="F3303" s="155">
        <v>9.07</v>
      </c>
      <c r="G3303" s="156">
        <v>11.88</v>
      </c>
    </row>
    <row r="3304" spans="1:7" ht="15" customHeight="1">
      <c r="A3304" s="144"/>
      <c r="B3304" s="297"/>
      <c r="C3304" s="153"/>
      <c r="D3304" s="154"/>
      <c r="E3304" s="298"/>
      <c r="F3304" s="155"/>
      <c r="G3304" s="156"/>
    </row>
    <row r="3305" spans="1:7" ht="15">
      <c r="A3305" s="144"/>
      <c r="B3305" s="297"/>
      <c r="C3305" s="153"/>
      <c r="D3305" s="154"/>
      <c r="E3305" s="298"/>
      <c r="F3305" s="155"/>
      <c r="G3305" s="156"/>
    </row>
    <row r="3306" spans="1:7" ht="15">
      <c r="A3306" s="144"/>
      <c r="B3306" s="619" t="s">
        <v>793</v>
      </c>
      <c r="C3306" s="619"/>
      <c r="D3306" s="619"/>
      <c r="E3306" s="619"/>
      <c r="F3306" s="619"/>
      <c r="G3306" s="162">
        <v>71.4</v>
      </c>
    </row>
    <row r="3307" spans="1:7" ht="15">
      <c r="A3307" s="144"/>
      <c r="B3307" s="620" t="s">
        <v>794</v>
      </c>
      <c r="C3307" s="620"/>
      <c r="D3307" s="620"/>
      <c r="E3307" s="620"/>
      <c r="F3307" s="620"/>
      <c r="G3307" s="620"/>
    </row>
    <row r="3308" spans="1:7" ht="24.75">
      <c r="A3308" s="144"/>
      <c r="B3308" s="297" t="s">
        <v>1175</v>
      </c>
      <c r="C3308" s="153" t="s">
        <v>239</v>
      </c>
      <c r="D3308" s="154" t="s">
        <v>240</v>
      </c>
      <c r="E3308" s="298">
        <v>0.75</v>
      </c>
      <c r="F3308" s="155">
        <v>100.06</v>
      </c>
      <c r="G3308" s="156">
        <v>75.05</v>
      </c>
    </row>
    <row r="3309" spans="1:7" ht="15" customHeight="1">
      <c r="A3309" s="144"/>
      <c r="B3309" s="619" t="s">
        <v>797</v>
      </c>
      <c r="C3309" s="619"/>
      <c r="D3309" s="619"/>
      <c r="E3309" s="619"/>
      <c r="F3309" s="619"/>
      <c r="G3309" s="162">
        <v>75.05</v>
      </c>
    </row>
    <row r="3310" spans="1:7" ht="15" customHeight="1">
      <c r="A3310" s="144"/>
      <c r="B3310" s="620" t="s">
        <v>798</v>
      </c>
      <c r="C3310" s="620"/>
      <c r="D3310" s="620"/>
      <c r="E3310" s="620"/>
      <c r="F3310" s="620"/>
      <c r="G3310" s="620"/>
    </row>
    <row r="3311" spans="1:7" ht="15">
      <c r="A3311" s="144"/>
      <c r="B3311" s="300"/>
      <c r="C3311" s="153"/>
      <c r="D3311" s="154"/>
      <c r="E3311" s="298"/>
      <c r="F3311" s="298"/>
      <c r="G3311" s="156"/>
    </row>
    <row r="3312" spans="1:7" ht="15" customHeight="1">
      <c r="A3312" s="144"/>
      <c r="B3312" s="300"/>
      <c r="C3312" s="301"/>
      <c r="D3312" s="154"/>
      <c r="E3312" s="298"/>
      <c r="F3312" s="302"/>
      <c r="G3312" s="156"/>
    </row>
    <row r="3313" spans="1:7" ht="15">
      <c r="A3313" s="144"/>
      <c r="B3313" s="303"/>
      <c r="C3313" s="304"/>
      <c r="D3313" s="305"/>
      <c r="E3313" s="306"/>
      <c r="F3313" s="305"/>
      <c r="G3313" s="306"/>
    </row>
    <row r="3314" spans="1:7" ht="15">
      <c r="A3314" s="144"/>
      <c r="B3314" s="621" t="s">
        <v>799</v>
      </c>
      <c r="C3314" s="621"/>
      <c r="D3314" s="621"/>
      <c r="E3314" s="621"/>
      <c r="F3314" s="621"/>
      <c r="G3314" s="307">
        <v>0</v>
      </c>
    </row>
    <row r="3315" spans="1:7" ht="15">
      <c r="A3315" s="144"/>
      <c r="B3315" s="330"/>
      <c r="C3315" s="330"/>
      <c r="D3315" s="330"/>
      <c r="E3315" s="330"/>
      <c r="F3315" s="330"/>
      <c r="G3315" s="330"/>
    </row>
    <row r="3316" spans="1:7" ht="16.5">
      <c r="A3316" s="144"/>
      <c r="B3316" s="330"/>
      <c r="C3316" s="330"/>
      <c r="D3316" s="330"/>
      <c r="E3316" s="330"/>
      <c r="F3316" s="329" t="s">
        <v>256</v>
      </c>
      <c r="G3316" s="162">
        <f>G3309+G3306+G3300</f>
        <v>156.58999999999997</v>
      </c>
    </row>
    <row r="3317" spans="1:7" ht="15" customHeight="1">
      <c r="A3317" s="144"/>
      <c r="B3317" s="330"/>
      <c r="C3317" s="330"/>
      <c r="D3317" s="330"/>
      <c r="E3317" s="330"/>
      <c r="F3317" s="329" t="s">
        <v>800</v>
      </c>
      <c r="G3317" s="162">
        <f>'3 - Encargos Soc Anexo C'!$C$55%*'6- Comp Preç Unit'!G3300</f>
        <v>11.864814000000003</v>
      </c>
    </row>
    <row r="3318" spans="1:7" ht="15">
      <c r="A3318" s="144"/>
      <c r="B3318" s="622"/>
      <c r="C3318" s="622"/>
      <c r="D3318" s="163"/>
      <c r="E3318" s="163"/>
      <c r="F3318" s="329" t="s">
        <v>258</v>
      </c>
      <c r="G3318" s="418">
        <f>'4 - BDI - Anexo D'!$I$26*(G3316+G3317)</f>
        <v>48.3500383403328</v>
      </c>
    </row>
    <row r="3319" spans="1:7" ht="16.5">
      <c r="A3319" s="144"/>
      <c r="B3319" s="622"/>
      <c r="C3319" s="622"/>
      <c r="D3319" s="163"/>
      <c r="E3319" s="163"/>
      <c r="F3319" s="308" t="s">
        <v>802</v>
      </c>
      <c r="G3319" s="309">
        <f>SUM(G3316:G3318)</f>
        <v>216.8048523403328</v>
      </c>
    </row>
    <row r="3320" spans="1:7" ht="16.5">
      <c r="A3320" s="144"/>
      <c r="B3320" s="171"/>
      <c r="C3320" s="171"/>
      <c r="D3320" s="171"/>
      <c r="E3320" s="171"/>
      <c r="F3320" s="308" t="s">
        <v>803</v>
      </c>
      <c r="G3320" s="309">
        <f>SUM(G3316:G3317)</f>
        <v>168.45481399999997</v>
      </c>
    </row>
    <row r="3321" spans="1:7" ht="15">
      <c r="A3321" s="144"/>
      <c r="B3321" s="171"/>
      <c r="C3321" s="171"/>
      <c r="D3321" s="171"/>
      <c r="E3321" s="171"/>
      <c r="F3321" s="171"/>
      <c r="G3321" s="171"/>
    </row>
    <row r="3322" spans="1:9" ht="15">
      <c r="A3322" s="172" t="str">
        <f>'Orçamento Básico - Anexo A'!A149</f>
        <v>B.43.b</v>
      </c>
      <c r="B3322" s="167"/>
      <c r="C3322" s="168" t="str">
        <f>'Orçamento Básico - Anexo A'!B147</f>
        <v>Pintura em poste de concreto</v>
      </c>
      <c r="D3322" s="167" t="s">
        <v>83</v>
      </c>
      <c r="E3322" s="167"/>
      <c r="F3322" s="167"/>
      <c r="G3322" s="173">
        <f>G3355</f>
        <v>228.399752</v>
      </c>
      <c r="I3322" s="422"/>
    </row>
    <row r="3323" spans="1:7" ht="15">
      <c r="A3323" s="171"/>
      <c r="B3323" s="145" t="s">
        <v>241</v>
      </c>
      <c r="C3323" s="169" t="s">
        <v>397</v>
      </c>
      <c r="D3323" s="145"/>
      <c r="E3323" s="145"/>
      <c r="F3323" s="145"/>
      <c r="G3323" s="145"/>
    </row>
    <row r="3324" spans="1:7" ht="15">
      <c r="A3324" s="171"/>
      <c r="B3324" s="145" t="s">
        <v>242</v>
      </c>
      <c r="C3324" s="147" t="s">
        <v>83</v>
      </c>
      <c r="D3324" s="145"/>
      <c r="E3324" s="145"/>
      <c r="F3324" s="145"/>
      <c r="G3324" s="145"/>
    </row>
    <row r="3325" spans="2:7" ht="15">
      <c r="B3325" s="145" t="s">
        <v>93</v>
      </c>
      <c r="C3325" s="170" t="str">
        <f>A3322</f>
        <v>B.43.b</v>
      </c>
      <c r="D3325" s="145"/>
      <c r="E3325" s="145"/>
      <c r="F3325" s="145"/>
      <c r="G3325" s="145"/>
    </row>
    <row r="3326" spans="1:7" ht="15">
      <c r="A3326" s="144"/>
      <c r="B3326" s="145" t="s">
        <v>1350</v>
      </c>
      <c r="C3326" s="145" t="s">
        <v>1349</v>
      </c>
      <c r="D3326" s="145"/>
      <c r="E3326" s="145"/>
      <c r="F3326" s="145"/>
      <c r="G3326" s="145"/>
    </row>
    <row r="3327" spans="1:7" ht="15">
      <c r="A3327" s="144"/>
      <c r="B3327" s="145" t="s">
        <v>243</v>
      </c>
      <c r="C3327" s="149" t="s">
        <v>822</v>
      </c>
      <c r="D3327" s="145"/>
      <c r="E3327" s="145"/>
      <c r="F3327" s="145"/>
      <c r="G3327" s="145"/>
    </row>
    <row r="3328" spans="1:7" ht="15">
      <c r="A3328" s="144"/>
      <c r="B3328" s="145" t="s">
        <v>245</v>
      </c>
      <c r="C3328" s="150" t="s">
        <v>1335</v>
      </c>
      <c r="D3328" s="145"/>
      <c r="E3328" s="145"/>
      <c r="F3328" s="145"/>
      <c r="G3328" s="145"/>
    </row>
    <row r="3329" spans="1:7" ht="15">
      <c r="A3329" s="144"/>
      <c r="B3329" s="145"/>
      <c r="C3329" s="145"/>
      <c r="D3329" s="145"/>
      <c r="E3329" s="145"/>
      <c r="F3329" s="145"/>
      <c r="G3329" s="145"/>
    </row>
    <row r="3330" spans="1:7" ht="15">
      <c r="A3330" s="144"/>
      <c r="B3330" s="151" t="s">
        <v>246</v>
      </c>
      <c r="C3330" s="151" t="s">
        <v>69</v>
      </c>
      <c r="D3330" s="151" t="s">
        <v>91</v>
      </c>
      <c r="E3330" s="151" t="s">
        <v>247</v>
      </c>
      <c r="F3330" s="151" t="s">
        <v>248</v>
      </c>
      <c r="G3330" s="151" t="s">
        <v>249</v>
      </c>
    </row>
    <row r="3331" spans="1:7" ht="15">
      <c r="A3331" s="144"/>
      <c r="B3331" s="623" t="s">
        <v>789</v>
      </c>
      <c r="C3331" s="623"/>
      <c r="D3331" s="623"/>
      <c r="E3331" s="623"/>
      <c r="F3331" s="623"/>
      <c r="G3331" s="623"/>
    </row>
    <row r="3332" spans="1:7" ht="15">
      <c r="A3332" s="144"/>
      <c r="B3332" s="297" t="s">
        <v>585</v>
      </c>
      <c r="C3332" s="153" t="s">
        <v>790</v>
      </c>
      <c r="D3332" s="154" t="s">
        <v>251</v>
      </c>
      <c r="E3332" s="298">
        <v>1</v>
      </c>
      <c r="F3332" s="155">
        <v>5.6</v>
      </c>
      <c r="G3332" s="156">
        <v>5.6</v>
      </c>
    </row>
    <row r="3333" spans="1:7" ht="15">
      <c r="A3333" s="144"/>
      <c r="B3333" s="297" t="s">
        <v>582</v>
      </c>
      <c r="C3333" s="153" t="s">
        <v>791</v>
      </c>
      <c r="D3333" s="154" t="s">
        <v>251</v>
      </c>
      <c r="E3333" s="298">
        <v>1</v>
      </c>
      <c r="F3333" s="155">
        <v>7.2</v>
      </c>
      <c r="G3333" s="156">
        <v>7.2</v>
      </c>
    </row>
    <row r="3334" spans="1:7" ht="15">
      <c r="A3334" s="144"/>
      <c r="B3334" s="619" t="s">
        <v>805</v>
      </c>
      <c r="C3334" s="619"/>
      <c r="D3334" s="619"/>
      <c r="E3334" s="619"/>
      <c r="F3334" s="619"/>
      <c r="G3334" s="156">
        <v>0.7200000000000001</v>
      </c>
    </row>
    <row r="3335" spans="1:7" ht="15">
      <c r="A3335" s="144"/>
      <c r="B3335" s="619" t="s">
        <v>792</v>
      </c>
      <c r="C3335" s="619"/>
      <c r="D3335" s="619"/>
      <c r="E3335" s="619"/>
      <c r="F3335" s="619"/>
      <c r="G3335" s="162">
        <v>13.52</v>
      </c>
    </row>
    <row r="3336" spans="1:7" ht="15">
      <c r="A3336" s="144"/>
      <c r="B3336" s="620" t="s">
        <v>90</v>
      </c>
      <c r="C3336" s="620"/>
      <c r="D3336" s="620"/>
      <c r="E3336" s="620"/>
      <c r="F3336" s="620"/>
      <c r="G3336" s="620"/>
    </row>
    <row r="3337" spans="1:7" ht="15" customHeight="1">
      <c r="A3337" s="144"/>
      <c r="B3337" s="297" t="s">
        <v>954</v>
      </c>
      <c r="C3337" s="153" t="s">
        <v>955</v>
      </c>
      <c r="D3337" s="154" t="s">
        <v>956</v>
      </c>
      <c r="E3337" s="298">
        <v>6.07</v>
      </c>
      <c r="F3337" s="155">
        <v>13.59</v>
      </c>
      <c r="G3337" s="156">
        <v>82.49</v>
      </c>
    </row>
    <row r="3338" spans="1:7" ht="15" customHeight="1">
      <c r="A3338" s="144"/>
      <c r="B3338" s="297" t="s">
        <v>957</v>
      </c>
      <c r="C3338" s="153" t="s">
        <v>958</v>
      </c>
      <c r="D3338" s="154" t="s">
        <v>956</v>
      </c>
      <c r="E3338" s="298">
        <v>1.82</v>
      </c>
      <c r="F3338" s="155">
        <v>9.07</v>
      </c>
      <c r="G3338" s="156">
        <v>16.51</v>
      </c>
    </row>
    <row r="3339" spans="1:7" ht="15">
      <c r="A3339" s="144"/>
      <c r="B3339" s="297"/>
      <c r="C3339" s="153"/>
      <c r="D3339" s="154"/>
      <c r="E3339" s="298"/>
      <c r="F3339" s="155"/>
      <c r="G3339" s="156"/>
    </row>
    <row r="3340" spans="1:7" ht="15">
      <c r="A3340" s="144"/>
      <c r="B3340" s="297"/>
      <c r="C3340" s="153"/>
      <c r="D3340" s="154"/>
      <c r="E3340" s="298"/>
      <c r="F3340" s="155"/>
      <c r="G3340" s="156"/>
    </row>
    <row r="3341" spans="1:7" ht="15">
      <c r="A3341" s="144"/>
      <c r="B3341" s="619" t="s">
        <v>793</v>
      </c>
      <c r="C3341" s="619"/>
      <c r="D3341" s="619"/>
      <c r="E3341" s="619"/>
      <c r="F3341" s="619"/>
      <c r="G3341" s="162">
        <v>99</v>
      </c>
    </row>
    <row r="3342" spans="1:7" ht="15">
      <c r="A3342" s="144"/>
      <c r="B3342" s="620" t="s">
        <v>794</v>
      </c>
      <c r="C3342" s="620"/>
      <c r="D3342" s="620"/>
      <c r="E3342" s="620"/>
      <c r="F3342" s="620"/>
      <c r="G3342" s="620"/>
    </row>
    <row r="3343" spans="1:7" ht="15" customHeight="1">
      <c r="A3343" s="144"/>
      <c r="B3343" s="297" t="s">
        <v>1175</v>
      </c>
      <c r="C3343" s="153" t="s">
        <v>239</v>
      </c>
      <c r="D3343" s="154" t="s">
        <v>240</v>
      </c>
      <c r="E3343" s="298">
        <v>1</v>
      </c>
      <c r="F3343" s="155">
        <v>100.06</v>
      </c>
      <c r="G3343" s="156">
        <v>100.06</v>
      </c>
    </row>
    <row r="3344" spans="1:7" ht="15" customHeight="1">
      <c r="A3344" s="144"/>
      <c r="B3344" s="619" t="s">
        <v>797</v>
      </c>
      <c r="C3344" s="619"/>
      <c r="D3344" s="619"/>
      <c r="E3344" s="619"/>
      <c r="F3344" s="619"/>
      <c r="G3344" s="162">
        <v>100.06</v>
      </c>
    </row>
    <row r="3345" spans="1:7" ht="15">
      <c r="A3345" s="144"/>
      <c r="B3345" s="620" t="s">
        <v>798</v>
      </c>
      <c r="C3345" s="620"/>
      <c r="D3345" s="620"/>
      <c r="E3345" s="620"/>
      <c r="F3345" s="620"/>
      <c r="G3345" s="620"/>
    </row>
    <row r="3346" spans="1:7" ht="15" customHeight="1">
      <c r="A3346" s="144"/>
      <c r="B3346" s="300"/>
      <c r="C3346" s="153"/>
      <c r="D3346" s="154"/>
      <c r="E3346" s="298"/>
      <c r="F3346" s="298"/>
      <c r="G3346" s="156"/>
    </row>
    <row r="3347" spans="1:7" ht="15">
      <c r="A3347" s="144"/>
      <c r="B3347" s="300"/>
      <c r="C3347" s="301"/>
      <c r="D3347" s="154"/>
      <c r="E3347" s="298"/>
      <c r="F3347" s="302"/>
      <c r="G3347" s="156"/>
    </row>
    <row r="3348" spans="1:7" ht="15">
      <c r="A3348" s="144"/>
      <c r="B3348" s="303"/>
      <c r="C3348" s="304"/>
      <c r="D3348" s="305"/>
      <c r="E3348" s="306"/>
      <c r="F3348" s="305"/>
      <c r="G3348" s="306"/>
    </row>
    <row r="3349" spans="1:7" ht="15">
      <c r="A3349" s="144"/>
      <c r="B3349" s="621" t="s">
        <v>799</v>
      </c>
      <c r="C3349" s="621"/>
      <c r="D3349" s="621"/>
      <c r="E3349" s="621"/>
      <c r="F3349" s="621"/>
      <c r="G3349" s="307">
        <v>0</v>
      </c>
    </row>
    <row r="3350" spans="1:7" ht="15">
      <c r="A3350" s="144"/>
      <c r="B3350" s="330"/>
      <c r="C3350" s="330"/>
      <c r="D3350" s="330"/>
      <c r="E3350" s="330"/>
      <c r="F3350" s="330"/>
      <c r="G3350" s="330"/>
    </row>
    <row r="3351" spans="1:7" ht="15" customHeight="1">
      <c r="A3351" s="144"/>
      <c r="B3351" s="330"/>
      <c r="C3351" s="330"/>
      <c r="D3351" s="330"/>
      <c r="E3351" s="330"/>
      <c r="F3351" s="329" t="s">
        <v>256</v>
      </c>
      <c r="G3351" s="162">
        <f>G3344+G3341+G3335</f>
        <v>212.58</v>
      </c>
    </row>
    <row r="3352" spans="1:7" ht="24.75">
      <c r="A3352" s="144"/>
      <c r="B3352" s="330"/>
      <c r="C3352" s="330"/>
      <c r="D3352" s="330"/>
      <c r="E3352" s="330"/>
      <c r="F3352" s="329" t="s">
        <v>800</v>
      </c>
      <c r="G3352" s="162">
        <f>'3 - Encargos Soc Anexo C'!$C$55%*'6- Comp Preç Unit'!G3335</f>
        <v>15.819752000000001</v>
      </c>
    </row>
    <row r="3353" spans="1:7" ht="15">
      <c r="A3353" s="144"/>
      <c r="B3353" s="622"/>
      <c r="C3353" s="622"/>
      <c r="D3353" s="163"/>
      <c r="E3353" s="163"/>
      <c r="F3353" s="329" t="s">
        <v>258</v>
      </c>
      <c r="G3353" s="418">
        <f>'4 - BDI - Anexo D'!$I$26*(G3351+G3352)</f>
        <v>65.55548341956262</v>
      </c>
    </row>
    <row r="3354" spans="1:7" ht="16.5">
      <c r="A3354" s="144"/>
      <c r="B3354" s="622"/>
      <c r="C3354" s="622"/>
      <c r="D3354" s="163"/>
      <c r="E3354" s="163"/>
      <c r="F3354" s="308" t="s">
        <v>802</v>
      </c>
      <c r="G3354" s="309">
        <f>SUM(G3351:G3353)</f>
        <v>293.95523541956265</v>
      </c>
    </row>
    <row r="3355" spans="1:7" ht="16.5">
      <c r="A3355" s="144"/>
      <c r="B3355" s="171"/>
      <c r="C3355" s="171"/>
      <c r="D3355" s="171"/>
      <c r="E3355" s="171"/>
      <c r="F3355" s="308" t="s">
        <v>803</v>
      </c>
      <c r="G3355" s="309">
        <f>SUM(G3351:G3352)</f>
        <v>228.399752</v>
      </c>
    </row>
    <row r="3356" spans="1:7" ht="15">
      <c r="A3356" s="144"/>
      <c r="B3356" s="171"/>
      <c r="C3356" s="171"/>
      <c r="D3356" s="171"/>
      <c r="E3356" s="171"/>
      <c r="F3356" s="171"/>
      <c r="G3356" s="171"/>
    </row>
    <row r="3357" spans="1:9" ht="24.75" customHeight="1">
      <c r="A3357" s="172" t="str">
        <f>'Orçamento Básico - Anexo A'!A151</f>
        <v>B.44.a</v>
      </c>
      <c r="B3357" s="167"/>
      <c r="C3357" s="168" t="str">
        <f>'Orçamento Básico - Anexo A'!B150</f>
        <v>Instalação de cinta circular em aço galvanizado em topo de poste</v>
      </c>
      <c r="D3357" s="167" t="s">
        <v>83</v>
      </c>
      <c r="E3357" s="167"/>
      <c r="F3357" s="167"/>
      <c r="G3357" s="173">
        <f>G3389</f>
        <v>39.315303</v>
      </c>
      <c r="I3357" s="422"/>
    </row>
    <row r="3358" spans="1:7" ht="15">
      <c r="A3358" s="171"/>
      <c r="B3358" s="145" t="s">
        <v>241</v>
      </c>
      <c r="C3358" s="169" t="s">
        <v>399</v>
      </c>
      <c r="D3358" s="145"/>
      <c r="E3358" s="145"/>
      <c r="F3358" s="145"/>
      <c r="G3358" s="145"/>
    </row>
    <row r="3359" spans="2:7" ht="15">
      <c r="B3359" s="145" t="s">
        <v>242</v>
      </c>
      <c r="C3359" s="147" t="s">
        <v>83</v>
      </c>
      <c r="D3359" s="145"/>
      <c r="E3359" s="145"/>
      <c r="F3359" s="145"/>
      <c r="G3359" s="145"/>
    </row>
    <row r="3360" spans="1:7" ht="15">
      <c r="A3360" s="144"/>
      <c r="B3360" s="145" t="s">
        <v>93</v>
      </c>
      <c r="C3360" s="170" t="str">
        <f>A3357</f>
        <v>B.44.a</v>
      </c>
      <c r="D3360" s="145"/>
      <c r="E3360" s="145"/>
      <c r="F3360" s="145"/>
      <c r="G3360" s="145"/>
    </row>
    <row r="3361" spans="1:7" ht="15">
      <c r="A3361" s="144"/>
      <c r="B3361" s="145" t="s">
        <v>1350</v>
      </c>
      <c r="C3361" s="145" t="s">
        <v>1349</v>
      </c>
      <c r="D3361" s="145"/>
      <c r="E3361" s="145"/>
      <c r="F3361" s="145"/>
      <c r="G3361" s="145"/>
    </row>
    <row r="3362" spans="1:7" ht="15">
      <c r="A3362" s="144"/>
      <c r="B3362" s="145" t="s">
        <v>243</v>
      </c>
      <c r="C3362" s="149" t="s">
        <v>822</v>
      </c>
      <c r="D3362" s="145"/>
      <c r="E3362" s="145"/>
      <c r="F3362" s="145"/>
      <c r="G3362" s="145"/>
    </row>
    <row r="3363" spans="1:7" ht="15">
      <c r="A3363" s="144"/>
      <c r="B3363" s="145" t="s">
        <v>245</v>
      </c>
      <c r="C3363" s="150" t="s">
        <v>1332</v>
      </c>
      <c r="D3363" s="145"/>
      <c r="E3363" s="145"/>
      <c r="F3363" s="145"/>
      <c r="G3363" s="145"/>
    </row>
    <row r="3364" spans="1:7" ht="15">
      <c r="A3364" s="144"/>
      <c r="B3364" s="145"/>
      <c r="C3364" s="145"/>
      <c r="D3364" s="145"/>
      <c r="E3364" s="145"/>
      <c r="F3364" s="145"/>
      <c r="G3364" s="145"/>
    </row>
    <row r="3365" spans="1:7" ht="15">
      <c r="A3365" s="144"/>
      <c r="B3365" s="151" t="s">
        <v>246</v>
      </c>
      <c r="C3365" s="151" t="s">
        <v>69</v>
      </c>
      <c r="D3365" s="151" t="s">
        <v>91</v>
      </c>
      <c r="E3365" s="151" t="s">
        <v>247</v>
      </c>
      <c r="F3365" s="151" t="s">
        <v>248</v>
      </c>
      <c r="G3365" s="151" t="s">
        <v>249</v>
      </c>
    </row>
    <row r="3366" spans="1:7" ht="15">
      <c r="A3366" s="144"/>
      <c r="B3366" s="623" t="s">
        <v>789</v>
      </c>
      <c r="C3366" s="623"/>
      <c r="D3366" s="623"/>
      <c r="E3366" s="623"/>
      <c r="F3366" s="623"/>
      <c r="G3366" s="623"/>
    </row>
    <row r="3367" spans="1:7" ht="15">
      <c r="A3367" s="144"/>
      <c r="B3367" s="297" t="s">
        <v>585</v>
      </c>
      <c r="C3367" s="153" t="s">
        <v>790</v>
      </c>
      <c r="D3367" s="154" t="s">
        <v>251</v>
      </c>
      <c r="E3367" s="298">
        <v>0.15</v>
      </c>
      <c r="F3367" s="155">
        <v>5.6</v>
      </c>
      <c r="G3367" s="156">
        <v>0.84</v>
      </c>
    </row>
    <row r="3368" spans="1:7" ht="15" customHeight="1">
      <c r="A3368" s="144"/>
      <c r="B3368" s="297" t="s">
        <v>582</v>
      </c>
      <c r="C3368" s="153" t="s">
        <v>791</v>
      </c>
      <c r="D3368" s="154" t="s">
        <v>251</v>
      </c>
      <c r="E3368" s="298">
        <v>0.15</v>
      </c>
      <c r="F3368" s="155">
        <v>7.2</v>
      </c>
      <c r="G3368" s="156">
        <v>1.08</v>
      </c>
    </row>
    <row r="3369" spans="1:7" ht="15">
      <c r="A3369" s="144"/>
      <c r="B3369" s="619" t="s">
        <v>805</v>
      </c>
      <c r="C3369" s="619"/>
      <c r="D3369" s="619"/>
      <c r="E3369" s="619"/>
      <c r="F3369" s="619"/>
      <c r="G3369" s="156">
        <v>0.10800000000000001</v>
      </c>
    </row>
    <row r="3370" spans="1:7" ht="15">
      <c r="A3370" s="144"/>
      <c r="B3370" s="619" t="s">
        <v>792</v>
      </c>
      <c r="C3370" s="619"/>
      <c r="D3370" s="619"/>
      <c r="E3370" s="619"/>
      <c r="F3370" s="619"/>
      <c r="G3370" s="162">
        <v>2.03</v>
      </c>
    </row>
    <row r="3371" spans="1:7" ht="15" customHeight="1">
      <c r="A3371" s="144"/>
      <c r="B3371" s="620" t="s">
        <v>90</v>
      </c>
      <c r="C3371" s="620"/>
      <c r="D3371" s="620"/>
      <c r="E3371" s="620"/>
      <c r="F3371" s="620"/>
      <c r="G3371" s="620"/>
    </row>
    <row r="3372" spans="1:7" ht="15" customHeight="1">
      <c r="A3372" s="144"/>
      <c r="B3372" s="297" t="s">
        <v>1199</v>
      </c>
      <c r="C3372" s="153" t="s">
        <v>959</v>
      </c>
      <c r="D3372" s="154" t="s">
        <v>808</v>
      </c>
      <c r="E3372" s="298">
        <v>1</v>
      </c>
      <c r="F3372" s="155">
        <v>19.9</v>
      </c>
      <c r="G3372" s="156">
        <v>19.9</v>
      </c>
    </row>
    <row r="3373" spans="1:7" ht="15">
      <c r="A3373" s="144"/>
      <c r="B3373" s="297"/>
      <c r="C3373" s="153"/>
      <c r="D3373" s="154"/>
      <c r="E3373" s="298"/>
      <c r="F3373" s="155"/>
      <c r="G3373" s="156"/>
    </row>
    <row r="3374" spans="1:7" ht="15">
      <c r="A3374" s="144"/>
      <c r="B3374" s="297"/>
      <c r="C3374" s="153"/>
      <c r="D3374" s="154"/>
      <c r="E3374" s="298"/>
      <c r="F3374" s="155"/>
      <c r="G3374" s="156"/>
    </row>
    <row r="3375" spans="1:7" ht="15">
      <c r="A3375" s="144"/>
      <c r="B3375" s="619" t="s">
        <v>793</v>
      </c>
      <c r="C3375" s="619"/>
      <c r="D3375" s="619"/>
      <c r="E3375" s="619"/>
      <c r="F3375" s="619"/>
      <c r="G3375" s="162">
        <v>19.9</v>
      </c>
    </row>
    <row r="3376" spans="1:7" ht="15">
      <c r="A3376" s="144"/>
      <c r="B3376" s="620" t="s">
        <v>794</v>
      </c>
      <c r="C3376" s="620"/>
      <c r="D3376" s="620"/>
      <c r="E3376" s="620"/>
      <c r="F3376" s="620"/>
      <c r="G3376" s="620"/>
    </row>
    <row r="3377" spans="1:7" ht="15" customHeight="1">
      <c r="A3377" s="144"/>
      <c r="B3377" s="297" t="s">
        <v>1175</v>
      </c>
      <c r="C3377" s="153" t="s">
        <v>239</v>
      </c>
      <c r="D3377" s="154" t="s">
        <v>240</v>
      </c>
      <c r="E3377" s="298">
        <v>0.15</v>
      </c>
      <c r="F3377" s="155">
        <v>100.06</v>
      </c>
      <c r="G3377" s="156">
        <v>15.01</v>
      </c>
    </row>
    <row r="3378" spans="1:7" ht="15" customHeight="1">
      <c r="A3378" s="144"/>
      <c r="B3378" s="619" t="s">
        <v>797</v>
      </c>
      <c r="C3378" s="619"/>
      <c r="D3378" s="619"/>
      <c r="E3378" s="619"/>
      <c r="F3378" s="619"/>
      <c r="G3378" s="162">
        <v>15.01</v>
      </c>
    </row>
    <row r="3379" spans="1:7" ht="15">
      <c r="A3379" s="144"/>
      <c r="B3379" s="620" t="s">
        <v>798</v>
      </c>
      <c r="C3379" s="620"/>
      <c r="D3379" s="620"/>
      <c r="E3379" s="620"/>
      <c r="F3379" s="620"/>
      <c r="G3379" s="620"/>
    </row>
    <row r="3380" spans="1:7" ht="15" customHeight="1">
      <c r="A3380" s="144"/>
      <c r="B3380" s="300"/>
      <c r="C3380" s="153"/>
      <c r="D3380" s="154"/>
      <c r="E3380" s="298"/>
      <c r="F3380" s="298"/>
      <c r="G3380" s="156"/>
    </row>
    <row r="3381" spans="1:7" ht="15">
      <c r="A3381" s="144"/>
      <c r="B3381" s="300"/>
      <c r="C3381" s="301"/>
      <c r="D3381" s="154"/>
      <c r="E3381" s="298"/>
      <c r="F3381" s="302"/>
      <c r="G3381" s="156"/>
    </row>
    <row r="3382" spans="1:7" ht="15">
      <c r="A3382" s="144"/>
      <c r="B3382" s="303"/>
      <c r="C3382" s="304"/>
      <c r="D3382" s="305"/>
      <c r="E3382" s="306"/>
      <c r="F3382" s="305"/>
      <c r="G3382" s="306"/>
    </row>
    <row r="3383" spans="1:7" ht="15">
      <c r="A3383" s="144"/>
      <c r="B3383" s="621" t="s">
        <v>799</v>
      </c>
      <c r="C3383" s="621"/>
      <c r="D3383" s="621"/>
      <c r="E3383" s="621"/>
      <c r="F3383" s="621"/>
      <c r="G3383" s="307">
        <v>0</v>
      </c>
    </row>
    <row r="3384" spans="1:7" ht="15">
      <c r="A3384" s="144"/>
      <c r="B3384" s="330"/>
      <c r="C3384" s="330"/>
      <c r="D3384" s="330"/>
      <c r="E3384" s="330"/>
      <c r="F3384" s="330"/>
      <c r="G3384" s="330"/>
    </row>
    <row r="3385" spans="1:7" ht="15" customHeight="1">
      <c r="A3385" s="144"/>
      <c r="B3385" s="330"/>
      <c r="C3385" s="330"/>
      <c r="D3385" s="330"/>
      <c r="E3385" s="330"/>
      <c r="F3385" s="329" t="s">
        <v>256</v>
      </c>
      <c r="G3385" s="162">
        <f>G3378+G3375+G3370</f>
        <v>36.94</v>
      </c>
    </row>
    <row r="3386" spans="1:7" ht="24.75">
      <c r="A3386" s="144"/>
      <c r="B3386" s="330"/>
      <c r="C3386" s="330"/>
      <c r="D3386" s="330"/>
      <c r="E3386" s="330"/>
      <c r="F3386" s="329" t="s">
        <v>800</v>
      </c>
      <c r="G3386" s="162">
        <f>'3 - Encargos Soc Anexo C'!$C$55%*'6- Comp Preç Unit'!G3370</f>
        <v>2.375303</v>
      </c>
    </row>
    <row r="3387" spans="1:7" ht="15">
      <c r="A3387" s="144"/>
      <c r="B3387" s="622"/>
      <c r="C3387" s="622"/>
      <c r="D3387" s="163"/>
      <c r="E3387" s="163"/>
      <c r="F3387" s="329" t="s">
        <v>258</v>
      </c>
      <c r="G3387" s="418">
        <f>'4 - BDI - Anexo D'!$I$26*(G3385+G3386)</f>
        <v>11.284310387305414</v>
      </c>
    </row>
    <row r="3388" spans="1:7" ht="16.5">
      <c r="A3388" s="144"/>
      <c r="B3388" s="622"/>
      <c r="C3388" s="622"/>
      <c r="D3388" s="163"/>
      <c r="E3388" s="163"/>
      <c r="F3388" s="308" t="s">
        <v>802</v>
      </c>
      <c r="G3388" s="309">
        <f>SUM(G3385:G3387)</f>
        <v>50.59961338730541</v>
      </c>
    </row>
    <row r="3389" spans="1:7" ht="16.5">
      <c r="A3389" s="144"/>
      <c r="B3389" s="171"/>
      <c r="C3389" s="171"/>
      <c r="D3389" s="171"/>
      <c r="E3389" s="171"/>
      <c r="F3389" s="308" t="s">
        <v>803</v>
      </c>
      <c r="G3389" s="309">
        <f>SUM(G3385:G3386)</f>
        <v>39.315303</v>
      </c>
    </row>
    <row r="3390" spans="1:7" ht="15">
      <c r="A3390" s="144"/>
      <c r="B3390" s="171"/>
      <c r="C3390" s="171"/>
      <c r="D3390" s="171"/>
      <c r="E3390" s="171"/>
      <c r="F3390" s="310"/>
      <c r="G3390" s="311"/>
    </row>
    <row r="3391" spans="1:9" ht="20.25" customHeight="1">
      <c r="A3391" s="172" t="str">
        <f>'Orçamento Básico - Anexo A'!A152</f>
        <v>B.44.b</v>
      </c>
      <c r="B3391" s="167"/>
      <c r="C3391" s="168" t="str">
        <f>'Orçamento Básico - Anexo A'!B150</f>
        <v>Instalação de cinta circular em aço galvanizado em topo de poste</v>
      </c>
      <c r="D3391" s="167" t="s">
        <v>83</v>
      </c>
      <c r="E3391" s="167"/>
      <c r="F3391" s="167"/>
      <c r="G3391" s="173">
        <f>G3423</f>
        <v>48.165303</v>
      </c>
      <c r="I3391" s="422"/>
    </row>
    <row r="3392" spans="1:7" ht="15">
      <c r="A3392" s="171"/>
      <c r="B3392" s="145" t="s">
        <v>241</v>
      </c>
      <c r="C3392" s="169" t="s">
        <v>400</v>
      </c>
      <c r="D3392" s="145"/>
      <c r="E3392" s="145"/>
      <c r="F3392" s="145"/>
      <c r="G3392" s="145"/>
    </row>
    <row r="3393" spans="2:7" ht="15">
      <c r="B3393" s="145" t="s">
        <v>242</v>
      </c>
      <c r="C3393" s="147" t="s">
        <v>83</v>
      </c>
      <c r="D3393" s="145"/>
      <c r="E3393" s="145"/>
      <c r="F3393" s="145"/>
      <c r="G3393" s="145"/>
    </row>
    <row r="3394" spans="1:7" ht="15">
      <c r="A3394" s="144"/>
      <c r="B3394" s="145" t="s">
        <v>93</v>
      </c>
      <c r="C3394" s="170" t="str">
        <f>A3391</f>
        <v>B.44.b</v>
      </c>
      <c r="D3394" s="145"/>
      <c r="E3394" s="145"/>
      <c r="F3394" s="145"/>
      <c r="G3394" s="145"/>
    </row>
    <row r="3395" spans="1:7" ht="15">
      <c r="A3395" s="144"/>
      <c r="B3395" s="145" t="s">
        <v>1350</v>
      </c>
      <c r="C3395" s="145" t="s">
        <v>1349</v>
      </c>
      <c r="D3395" s="145"/>
      <c r="E3395" s="145"/>
      <c r="F3395" s="145"/>
      <c r="G3395" s="145"/>
    </row>
    <row r="3396" spans="1:7" ht="15">
      <c r="A3396" s="144"/>
      <c r="B3396" s="145" t="s">
        <v>243</v>
      </c>
      <c r="C3396" s="149" t="s">
        <v>822</v>
      </c>
      <c r="D3396" s="145"/>
      <c r="E3396" s="145"/>
      <c r="F3396" s="145"/>
      <c r="G3396" s="145"/>
    </row>
    <row r="3397" spans="1:7" ht="15">
      <c r="A3397" s="144"/>
      <c r="B3397" s="145" t="s">
        <v>245</v>
      </c>
      <c r="C3397" s="150" t="s">
        <v>1332</v>
      </c>
      <c r="D3397" s="145"/>
      <c r="E3397" s="145"/>
      <c r="F3397" s="145"/>
      <c r="G3397" s="145"/>
    </row>
    <row r="3398" spans="1:7" ht="15">
      <c r="A3398" s="144"/>
      <c r="B3398" s="145"/>
      <c r="C3398" s="145"/>
      <c r="D3398" s="145"/>
      <c r="E3398" s="145"/>
      <c r="F3398" s="145"/>
      <c r="G3398" s="145"/>
    </row>
    <row r="3399" spans="1:7" ht="15">
      <c r="A3399" s="144"/>
      <c r="B3399" s="151" t="s">
        <v>246</v>
      </c>
      <c r="C3399" s="151" t="s">
        <v>69</v>
      </c>
      <c r="D3399" s="151" t="s">
        <v>91</v>
      </c>
      <c r="E3399" s="151" t="s">
        <v>247</v>
      </c>
      <c r="F3399" s="151" t="s">
        <v>248</v>
      </c>
      <c r="G3399" s="151" t="s">
        <v>249</v>
      </c>
    </row>
    <row r="3400" spans="1:7" ht="15">
      <c r="A3400" s="144"/>
      <c r="B3400" s="623" t="s">
        <v>789</v>
      </c>
      <c r="C3400" s="623"/>
      <c r="D3400" s="623"/>
      <c r="E3400" s="623"/>
      <c r="F3400" s="623"/>
      <c r="G3400" s="623"/>
    </row>
    <row r="3401" spans="1:7" ht="15">
      <c r="A3401" s="144"/>
      <c r="B3401" s="297" t="s">
        <v>585</v>
      </c>
      <c r="C3401" s="153" t="s">
        <v>790</v>
      </c>
      <c r="D3401" s="154" t="s">
        <v>251</v>
      </c>
      <c r="E3401" s="298">
        <v>0.15</v>
      </c>
      <c r="F3401" s="155">
        <v>5.6</v>
      </c>
      <c r="G3401" s="156">
        <v>0.84</v>
      </c>
    </row>
    <row r="3402" spans="1:7" ht="15" customHeight="1">
      <c r="A3402" s="144"/>
      <c r="B3402" s="297" t="s">
        <v>582</v>
      </c>
      <c r="C3402" s="153" t="s">
        <v>791</v>
      </c>
      <c r="D3402" s="154" t="s">
        <v>251</v>
      </c>
      <c r="E3402" s="298">
        <v>0.15</v>
      </c>
      <c r="F3402" s="155">
        <v>7.2</v>
      </c>
      <c r="G3402" s="156">
        <v>1.08</v>
      </c>
    </row>
    <row r="3403" spans="1:7" ht="15">
      <c r="A3403" s="144"/>
      <c r="B3403" s="619" t="s">
        <v>805</v>
      </c>
      <c r="C3403" s="619"/>
      <c r="D3403" s="619"/>
      <c r="E3403" s="619"/>
      <c r="F3403" s="619"/>
      <c r="G3403" s="156">
        <v>0.10800000000000001</v>
      </c>
    </row>
    <row r="3404" spans="1:7" ht="15">
      <c r="A3404" s="144"/>
      <c r="B3404" s="619" t="s">
        <v>792</v>
      </c>
      <c r="C3404" s="619"/>
      <c r="D3404" s="619"/>
      <c r="E3404" s="619"/>
      <c r="F3404" s="619"/>
      <c r="G3404" s="162">
        <v>2.03</v>
      </c>
    </row>
    <row r="3405" spans="1:7" ht="15" customHeight="1">
      <c r="A3405" s="144"/>
      <c r="B3405" s="620" t="s">
        <v>90</v>
      </c>
      <c r="C3405" s="620"/>
      <c r="D3405" s="620"/>
      <c r="E3405" s="620"/>
      <c r="F3405" s="620"/>
      <c r="G3405" s="620"/>
    </row>
    <row r="3406" spans="1:7" ht="15" customHeight="1">
      <c r="A3406" s="144"/>
      <c r="B3406" s="297" t="s">
        <v>1200</v>
      </c>
      <c r="C3406" s="153" t="s">
        <v>960</v>
      </c>
      <c r="D3406" s="154" t="s">
        <v>808</v>
      </c>
      <c r="E3406" s="298">
        <v>1</v>
      </c>
      <c r="F3406" s="155">
        <v>28.75</v>
      </c>
      <c r="G3406" s="156">
        <v>28.75</v>
      </c>
    </row>
    <row r="3407" spans="1:7" ht="15">
      <c r="A3407" s="144"/>
      <c r="B3407" s="297"/>
      <c r="C3407" s="153"/>
      <c r="D3407" s="154"/>
      <c r="E3407" s="298"/>
      <c r="F3407" s="155"/>
      <c r="G3407" s="156"/>
    </row>
    <row r="3408" spans="1:7" ht="15">
      <c r="A3408" s="144"/>
      <c r="B3408" s="297"/>
      <c r="C3408" s="153"/>
      <c r="D3408" s="154"/>
      <c r="E3408" s="298"/>
      <c r="F3408" s="155"/>
      <c r="G3408" s="156"/>
    </row>
    <row r="3409" spans="1:7" ht="15">
      <c r="A3409" s="144"/>
      <c r="B3409" s="619" t="s">
        <v>793</v>
      </c>
      <c r="C3409" s="619"/>
      <c r="D3409" s="619"/>
      <c r="E3409" s="619"/>
      <c r="F3409" s="619"/>
      <c r="G3409" s="162">
        <v>28.75</v>
      </c>
    </row>
    <row r="3410" spans="1:7" ht="15">
      <c r="A3410" s="144"/>
      <c r="B3410" s="620" t="s">
        <v>794</v>
      </c>
      <c r="C3410" s="620"/>
      <c r="D3410" s="620"/>
      <c r="E3410" s="620"/>
      <c r="F3410" s="620"/>
      <c r="G3410" s="620"/>
    </row>
    <row r="3411" spans="1:7" ht="15" customHeight="1">
      <c r="A3411" s="144"/>
      <c r="B3411" s="297" t="s">
        <v>1175</v>
      </c>
      <c r="C3411" s="153" t="s">
        <v>239</v>
      </c>
      <c r="D3411" s="154" t="s">
        <v>240</v>
      </c>
      <c r="E3411" s="298">
        <v>0.15</v>
      </c>
      <c r="F3411" s="155">
        <v>100.06</v>
      </c>
      <c r="G3411" s="156">
        <v>15.01</v>
      </c>
    </row>
    <row r="3412" spans="1:7" ht="15" customHeight="1">
      <c r="A3412" s="144"/>
      <c r="B3412" s="619" t="s">
        <v>797</v>
      </c>
      <c r="C3412" s="619"/>
      <c r="D3412" s="619"/>
      <c r="E3412" s="619"/>
      <c r="F3412" s="619"/>
      <c r="G3412" s="162">
        <v>15.01</v>
      </c>
    </row>
    <row r="3413" spans="1:7" ht="15">
      <c r="A3413" s="144"/>
      <c r="B3413" s="620" t="s">
        <v>798</v>
      </c>
      <c r="C3413" s="620"/>
      <c r="D3413" s="620"/>
      <c r="E3413" s="620"/>
      <c r="F3413" s="620"/>
      <c r="G3413" s="620"/>
    </row>
    <row r="3414" spans="1:7" ht="15" customHeight="1">
      <c r="A3414" s="144"/>
      <c r="B3414" s="300"/>
      <c r="C3414" s="153"/>
      <c r="D3414" s="154"/>
      <c r="E3414" s="298"/>
      <c r="F3414" s="298"/>
      <c r="G3414" s="156"/>
    </row>
    <row r="3415" spans="1:7" ht="15">
      <c r="A3415" s="144"/>
      <c r="B3415" s="300"/>
      <c r="C3415" s="301"/>
      <c r="D3415" s="154"/>
      <c r="E3415" s="298"/>
      <c r="F3415" s="302"/>
      <c r="G3415" s="156"/>
    </row>
    <row r="3416" spans="1:7" ht="15">
      <c r="A3416" s="144"/>
      <c r="B3416" s="303"/>
      <c r="C3416" s="304"/>
      <c r="D3416" s="305"/>
      <c r="E3416" s="306"/>
      <c r="F3416" s="305"/>
      <c r="G3416" s="306"/>
    </row>
    <row r="3417" spans="1:7" ht="15">
      <c r="A3417" s="144"/>
      <c r="B3417" s="621" t="s">
        <v>799</v>
      </c>
      <c r="C3417" s="621"/>
      <c r="D3417" s="621"/>
      <c r="E3417" s="621"/>
      <c r="F3417" s="621"/>
      <c r="G3417" s="307">
        <v>0</v>
      </c>
    </row>
    <row r="3418" spans="1:7" ht="15">
      <c r="A3418" s="144"/>
      <c r="B3418" s="330"/>
      <c r="C3418" s="330"/>
      <c r="D3418" s="330"/>
      <c r="E3418" s="330"/>
      <c r="F3418" s="330"/>
      <c r="G3418" s="330"/>
    </row>
    <row r="3419" spans="1:7" ht="15" customHeight="1">
      <c r="A3419" s="144"/>
      <c r="B3419" s="330"/>
      <c r="C3419" s="330"/>
      <c r="D3419" s="330"/>
      <c r="E3419" s="330"/>
      <c r="F3419" s="329" t="s">
        <v>256</v>
      </c>
      <c r="G3419" s="162">
        <f>G3412+G3409+G3404</f>
        <v>45.79</v>
      </c>
    </row>
    <row r="3420" spans="1:7" ht="24.75">
      <c r="A3420" s="144"/>
      <c r="B3420" s="330"/>
      <c r="C3420" s="330"/>
      <c r="D3420" s="330"/>
      <c r="E3420" s="330"/>
      <c r="F3420" s="329" t="s">
        <v>800</v>
      </c>
      <c r="G3420" s="162">
        <f>'3 - Encargos Soc Anexo C'!$C$55%*'6- Comp Preç Unit'!G3404</f>
        <v>2.375303</v>
      </c>
    </row>
    <row r="3421" spans="1:7" ht="15">
      <c r="A3421" s="144"/>
      <c r="B3421" s="622"/>
      <c r="C3421" s="622"/>
      <c r="D3421" s="163"/>
      <c r="E3421" s="163"/>
      <c r="F3421" s="329" t="s">
        <v>258</v>
      </c>
      <c r="G3421" s="418">
        <f>'4 - BDI - Anexo D'!$I$26*(G3419+G3420)</f>
        <v>13.824444617675022</v>
      </c>
    </row>
    <row r="3422" spans="1:7" ht="16.5">
      <c r="A3422" s="144"/>
      <c r="B3422" s="622"/>
      <c r="C3422" s="622"/>
      <c r="D3422" s="163"/>
      <c r="E3422" s="163"/>
      <c r="F3422" s="308" t="s">
        <v>802</v>
      </c>
      <c r="G3422" s="309">
        <f>SUM(G3419:G3421)</f>
        <v>61.98974761767502</v>
      </c>
    </row>
    <row r="3423" spans="1:7" ht="16.5">
      <c r="A3423" s="144"/>
      <c r="B3423" s="171"/>
      <c r="C3423" s="171"/>
      <c r="D3423" s="171"/>
      <c r="E3423" s="171"/>
      <c r="F3423" s="308" t="s">
        <v>803</v>
      </c>
      <c r="G3423" s="309">
        <f>SUM(G3419:G3420)</f>
        <v>48.165303</v>
      </c>
    </row>
    <row r="3424" spans="1:7" ht="15">
      <c r="A3424" s="144"/>
      <c r="B3424" s="171"/>
      <c r="C3424" s="171"/>
      <c r="D3424" s="171"/>
      <c r="E3424" s="171"/>
      <c r="F3424" s="310"/>
      <c r="G3424" s="311"/>
    </row>
    <row r="3425" spans="1:9" ht="15">
      <c r="A3425" s="172" t="str">
        <f>'Orçamento Básico - Anexo A'!A154</f>
        <v>B.45.a</v>
      </c>
      <c r="B3425" s="167"/>
      <c r="C3425" s="168" t="str">
        <f>'Orçamento Básico - Anexo A'!B153</f>
        <v>Retirada de reator (70 - 400W) em topo de poste</v>
      </c>
      <c r="D3425" s="167" t="s">
        <v>83</v>
      </c>
      <c r="E3425" s="167"/>
      <c r="F3425" s="167"/>
      <c r="G3425" s="173">
        <f>G3457</f>
        <v>64.699876</v>
      </c>
      <c r="I3425" s="422"/>
    </row>
    <row r="3426" spans="1:7" ht="15">
      <c r="A3426" s="171"/>
      <c r="B3426" s="145" t="s">
        <v>241</v>
      </c>
      <c r="C3426" s="169" t="s">
        <v>402</v>
      </c>
      <c r="D3426" s="145"/>
      <c r="E3426" s="145"/>
      <c r="F3426" s="145"/>
      <c r="G3426" s="145"/>
    </row>
    <row r="3427" spans="2:7" ht="15">
      <c r="B3427" s="145" t="s">
        <v>242</v>
      </c>
      <c r="C3427" s="147" t="s">
        <v>83</v>
      </c>
      <c r="D3427" s="145"/>
      <c r="E3427" s="145"/>
      <c r="F3427" s="145"/>
      <c r="G3427" s="145"/>
    </row>
    <row r="3428" spans="1:7" ht="15">
      <c r="A3428" s="144"/>
      <c r="B3428" s="145" t="s">
        <v>93</v>
      </c>
      <c r="C3428" s="170" t="str">
        <f>A3425</f>
        <v>B.45.a</v>
      </c>
      <c r="D3428" s="145"/>
      <c r="E3428" s="145"/>
      <c r="F3428" s="145"/>
      <c r="G3428" s="145"/>
    </row>
    <row r="3429" spans="1:7" ht="15">
      <c r="A3429" s="144"/>
      <c r="B3429" s="145" t="s">
        <v>1350</v>
      </c>
      <c r="C3429" s="145" t="s">
        <v>1349</v>
      </c>
      <c r="D3429" s="145"/>
      <c r="E3429" s="145"/>
      <c r="F3429" s="145"/>
      <c r="G3429" s="145"/>
    </row>
    <row r="3430" spans="1:7" ht="15">
      <c r="A3430" s="144"/>
      <c r="B3430" s="145" t="s">
        <v>243</v>
      </c>
      <c r="C3430" s="149" t="s">
        <v>822</v>
      </c>
      <c r="D3430" s="145"/>
      <c r="E3430" s="145"/>
      <c r="F3430" s="145"/>
      <c r="G3430" s="145"/>
    </row>
    <row r="3431" spans="1:7" ht="15">
      <c r="A3431" s="144"/>
      <c r="B3431" s="145" t="s">
        <v>245</v>
      </c>
      <c r="C3431" s="150" t="s">
        <v>1332</v>
      </c>
      <c r="D3431" s="145"/>
      <c r="E3431" s="145"/>
      <c r="F3431" s="145"/>
      <c r="G3431" s="145"/>
    </row>
    <row r="3432" spans="1:7" ht="15">
      <c r="A3432" s="144"/>
      <c r="B3432" s="145"/>
      <c r="C3432" s="145"/>
      <c r="D3432" s="145"/>
      <c r="E3432" s="145"/>
      <c r="F3432" s="145"/>
      <c r="G3432" s="145"/>
    </row>
    <row r="3433" spans="1:7" ht="15">
      <c r="A3433" s="144"/>
      <c r="B3433" s="151" t="s">
        <v>246</v>
      </c>
      <c r="C3433" s="151" t="s">
        <v>69</v>
      </c>
      <c r="D3433" s="151" t="s">
        <v>91</v>
      </c>
      <c r="E3433" s="151" t="s">
        <v>247</v>
      </c>
      <c r="F3433" s="151" t="s">
        <v>248</v>
      </c>
      <c r="G3433" s="151" t="s">
        <v>249</v>
      </c>
    </row>
    <row r="3434" spans="1:7" ht="15">
      <c r="A3434" s="144"/>
      <c r="B3434" s="630" t="s">
        <v>789</v>
      </c>
      <c r="C3434" s="631"/>
      <c r="D3434" s="631"/>
      <c r="E3434" s="631"/>
      <c r="F3434" s="631"/>
      <c r="G3434" s="632"/>
    </row>
    <row r="3435" spans="1:7" ht="15">
      <c r="A3435" s="144"/>
      <c r="B3435" s="297" t="s">
        <v>585</v>
      </c>
      <c r="C3435" s="153" t="s">
        <v>790</v>
      </c>
      <c r="D3435" s="154" t="s">
        <v>251</v>
      </c>
      <c r="E3435" s="298">
        <v>0.5</v>
      </c>
      <c r="F3435" s="155">
        <v>5.6</v>
      </c>
      <c r="G3435" s="156">
        <v>2.8</v>
      </c>
    </row>
    <row r="3436" spans="1:7" ht="15" customHeight="1">
      <c r="A3436" s="144"/>
      <c r="B3436" s="297" t="s">
        <v>582</v>
      </c>
      <c r="C3436" s="153" t="s">
        <v>791</v>
      </c>
      <c r="D3436" s="154" t="s">
        <v>251</v>
      </c>
      <c r="E3436" s="298">
        <v>0.5</v>
      </c>
      <c r="F3436" s="155">
        <v>7.2</v>
      </c>
      <c r="G3436" s="156">
        <v>3.6</v>
      </c>
    </row>
    <row r="3437" spans="1:7" ht="15">
      <c r="A3437" s="144"/>
      <c r="B3437" s="619" t="s">
        <v>805</v>
      </c>
      <c r="C3437" s="619"/>
      <c r="D3437" s="619"/>
      <c r="E3437" s="619"/>
      <c r="F3437" s="619"/>
      <c r="G3437" s="156">
        <v>0.36000000000000004</v>
      </c>
    </row>
    <row r="3438" spans="1:7" ht="15">
      <c r="A3438" s="144"/>
      <c r="B3438" s="624" t="s">
        <v>792</v>
      </c>
      <c r="C3438" s="625"/>
      <c r="D3438" s="625"/>
      <c r="E3438" s="625"/>
      <c r="F3438" s="626"/>
      <c r="G3438" s="162">
        <v>6.76</v>
      </c>
    </row>
    <row r="3439" spans="1:7" ht="15" customHeight="1">
      <c r="A3439" s="144"/>
      <c r="B3439" s="627" t="s">
        <v>90</v>
      </c>
      <c r="C3439" s="628"/>
      <c r="D3439" s="628"/>
      <c r="E3439" s="628"/>
      <c r="F3439" s="628"/>
      <c r="G3439" s="629"/>
    </row>
    <row r="3440" spans="1:7" ht="15" customHeight="1">
      <c r="A3440" s="144"/>
      <c r="B3440" s="297"/>
      <c r="C3440" s="153"/>
      <c r="D3440" s="154"/>
      <c r="E3440" s="298"/>
      <c r="F3440" s="155"/>
      <c r="G3440" s="156"/>
    </row>
    <row r="3441" spans="1:7" ht="15">
      <c r="A3441" s="144"/>
      <c r="B3441" s="297"/>
      <c r="C3441" s="153"/>
      <c r="D3441" s="154"/>
      <c r="E3441" s="298"/>
      <c r="F3441" s="155"/>
      <c r="G3441" s="156"/>
    </row>
    <row r="3442" spans="1:7" ht="15">
      <c r="A3442" s="144"/>
      <c r="B3442" s="297"/>
      <c r="C3442" s="153"/>
      <c r="D3442" s="154"/>
      <c r="E3442" s="298"/>
      <c r="F3442" s="155"/>
      <c r="G3442" s="156"/>
    </row>
    <row r="3443" spans="1:7" ht="15">
      <c r="A3443" s="144"/>
      <c r="B3443" s="624" t="s">
        <v>793</v>
      </c>
      <c r="C3443" s="625"/>
      <c r="D3443" s="625"/>
      <c r="E3443" s="625"/>
      <c r="F3443" s="626"/>
      <c r="G3443" s="162">
        <v>0</v>
      </c>
    </row>
    <row r="3444" spans="1:7" ht="15">
      <c r="A3444" s="144"/>
      <c r="B3444" s="627" t="s">
        <v>794</v>
      </c>
      <c r="C3444" s="628"/>
      <c r="D3444" s="628"/>
      <c r="E3444" s="628"/>
      <c r="F3444" s="628"/>
      <c r="G3444" s="629"/>
    </row>
    <row r="3445" spans="1:7" ht="24.75">
      <c r="A3445" s="144"/>
      <c r="B3445" s="297" t="s">
        <v>1175</v>
      </c>
      <c r="C3445" s="153" t="s">
        <v>239</v>
      </c>
      <c r="D3445" s="154" t="s">
        <v>240</v>
      </c>
      <c r="E3445" s="298">
        <v>0.5</v>
      </c>
      <c r="F3445" s="155">
        <v>100.06</v>
      </c>
      <c r="G3445" s="156">
        <v>50.03</v>
      </c>
    </row>
    <row r="3446" spans="1:7" ht="15">
      <c r="A3446" s="144"/>
      <c r="B3446" s="624" t="s">
        <v>797</v>
      </c>
      <c r="C3446" s="625"/>
      <c r="D3446" s="625"/>
      <c r="E3446" s="625"/>
      <c r="F3446" s="626"/>
      <c r="G3446" s="162">
        <v>50.03</v>
      </c>
    </row>
    <row r="3447" spans="1:7" ht="15">
      <c r="A3447" s="144"/>
      <c r="B3447" s="627" t="s">
        <v>798</v>
      </c>
      <c r="C3447" s="628"/>
      <c r="D3447" s="628"/>
      <c r="E3447" s="628"/>
      <c r="F3447" s="628"/>
      <c r="G3447" s="629"/>
    </row>
    <row r="3448" spans="1:7" ht="15" customHeight="1">
      <c r="A3448" s="144"/>
      <c r="B3448" s="300"/>
      <c r="C3448" s="153"/>
      <c r="D3448" s="154"/>
      <c r="E3448" s="298"/>
      <c r="F3448" s="298"/>
      <c r="G3448" s="156"/>
    </row>
    <row r="3449" spans="1:7" ht="15" customHeight="1">
      <c r="A3449" s="144"/>
      <c r="B3449" s="300"/>
      <c r="C3449" s="301"/>
      <c r="D3449" s="154"/>
      <c r="E3449" s="298"/>
      <c r="F3449" s="302"/>
      <c r="G3449" s="156"/>
    </row>
    <row r="3450" spans="1:7" ht="15">
      <c r="A3450" s="144"/>
      <c r="B3450" s="303"/>
      <c r="C3450" s="304"/>
      <c r="D3450" s="305"/>
      <c r="E3450" s="306"/>
      <c r="F3450" s="305"/>
      <c r="G3450" s="306"/>
    </row>
    <row r="3451" spans="1:7" ht="15" customHeight="1">
      <c r="A3451" s="144"/>
      <c r="B3451" s="621" t="s">
        <v>799</v>
      </c>
      <c r="C3451" s="621"/>
      <c r="D3451" s="621"/>
      <c r="E3451" s="621"/>
      <c r="F3451" s="621"/>
      <c r="G3451" s="307">
        <v>0</v>
      </c>
    </row>
    <row r="3452" spans="1:7" ht="15">
      <c r="A3452" s="144"/>
      <c r="B3452" s="330"/>
      <c r="C3452" s="330"/>
      <c r="D3452" s="330"/>
      <c r="E3452" s="330"/>
      <c r="F3452" s="330"/>
      <c r="G3452" s="330"/>
    </row>
    <row r="3453" spans="1:7" ht="16.5">
      <c r="A3453" s="144"/>
      <c r="B3453" s="330"/>
      <c r="C3453" s="330"/>
      <c r="D3453" s="330"/>
      <c r="E3453" s="330"/>
      <c r="F3453" s="329" t="s">
        <v>256</v>
      </c>
      <c r="G3453" s="162">
        <f>G3446+G3443+G3438</f>
        <v>56.79</v>
      </c>
    </row>
    <row r="3454" spans="1:7" ht="24.75">
      <c r="A3454" s="144"/>
      <c r="B3454" s="330"/>
      <c r="C3454" s="330"/>
      <c r="D3454" s="330"/>
      <c r="E3454" s="330"/>
      <c r="F3454" s="329" t="s">
        <v>800</v>
      </c>
      <c r="G3454" s="162">
        <f>'3 - Encargos Soc Anexo C'!$C$55%*'6- Comp Preç Unit'!G3438</f>
        <v>7.909876000000001</v>
      </c>
    </row>
    <row r="3455" spans="1:7" ht="15">
      <c r="A3455" s="144"/>
      <c r="B3455" s="622"/>
      <c r="C3455" s="622"/>
      <c r="D3455" s="163"/>
      <c r="E3455" s="163"/>
      <c r="F3455" s="329" t="s">
        <v>258</v>
      </c>
      <c r="G3455" s="418">
        <f>'4 - BDI - Anexo D'!$I$26*(G3453+G3454)</f>
        <v>18.570211268730965</v>
      </c>
    </row>
    <row r="3456" spans="1:7" ht="15" customHeight="1">
      <c r="A3456" s="144"/>
      <c r="B3456" s="622"/>
      <c r="C3456" s="622"/>
      <c r="D3456" s="163"/>
      <c r="E3456" s="163"/>
      <c r="F3456" s="308" t="s">
        <v>802</v>
      </c>
      <c r="G3456" s="309">
        <f>SUM(G3453:G3455)</f>
        <v>83.27008726873098</v>
      </c>
    </row>
    <row r="3457" spans="1:7" ht="16.5">
      <c r="A3457" s="144"/>
      <c r="B3457" s="171"/>
      <c r="C3457" s="171"/>
      <c r="D3457" s="171"/>
      <c r="E3457" s="171"/>
      <c r="F3457" s="308" t="s">
        <v>803</v>
      </c>
      <c r="G3457" s="309">
        <f>SUM(G3453:G3454)</f>
        <v>64.699876</v>
      </c>
    </row>
    <row r="3458" spans="1:7" ht="15">
      <c r="A3458" s="144"/>
      <c r="B3458" s="171"/>
      <c r="C3458" s="171"/>
      <c r="D3458" s="171"/>
      <c r="E3458" s="171"/>
      <c r="F3458" s="310"/>
      <c r="G3458" s="313"/>
    </row>
    <row r="3459" spans="1:9" ht="15">
      <c r="A3459" s="172" t="str">
        <f>'Orçamento Básico - Anexo A'!A156</f>
        <v>B.46.a</v>
      </c>
      <c r="B3459" s="167"/>
      <c r="C3459" s="168" t="str">
        <f>'Orçamento Básico - Anexo A'!B155</f>
        <v>Retirada de lâmpada (70 - 400W) em topo de poste</v>
      </c>
      <c r="D3459" s="167" t="s">
        <v>83</v>
      </c>
      <c r="E3459" s="167"/>
      <c r="F3459" s="167"/>
      <c r="G3459" s="173">
        <f>G3491</f>
        <v>38.830605999999996</v>
      </c>
      <c r="I3459" s="422"/>
    </row>
    <row r="3460" spans="1:7" ht="15">
      <c r="A3460" s="144"/>
      <c r="B3460" s="145" t="s">
        <v>241</v>
      </c>
      <c r="C3460" s="169" t="s">
        <v>404</v>
      </c>
      <c r="D3460" s="145"/>
      <c r="E3460" s="145"/>
      <c r="F3460" s="145"/>
      <c r="G3460" s="145"/>
    </row>
    <row r="3461" spans="1:7" ht="15">
      <c r="A3461" s="144"/>
      <c r="B3461" s="145" t="s">
        <v>242</v>
      </c>
      <c r="C3461" s="147" t="s">
        <v>83</v>
      </c>
      <c r="D3461" s="145"/>
      <c r="E3461" s="145"/>
      <c r="F3461" s="145"/>
      <c r="G3461" s="145"/>
    </row>
    <row r="3462" spans="1:8" ht="15">
      <c r="A3462" s="171"/>
      <c r="B3462" s="145" t="s">
        <v>93</v>
      </c>
      <c r="C3462" s="170" t="str">
        <f>A3459</f>
        <v>B.46.a</v>
      </c>
      <c r="D3462" s="145"/>
      <c r="E3462" s="145"/>
      <c r="F3462" s="145"/>
      <c r="G3462" s="145"/>
      <c r="H3462" s="422"/>
    </row>
    <row r="3463" spans="1:7" ht="15">
      <c r="A3463" s="171"/>
      <c r="B3463" s="145" t="s">
        <v>1350</v>
      </c>
      <c r="C3463" s="145" t="s">
        <v>1349</v>
      </c>
      <c r="D3463" s="145"/>
      <c r="E3463" s="145"/>
      <c r="F3463" s="145"/>
      <c r="G3463" s="145"/>
    </row>
    <row r="3464" spans="2:7" ht="15">
      <c r="B3464" s="145" t="s">
        <v>243</v>
      </c>
      <c r="C3464" s="149" t="s">
        <v>822</v>
      </c>
      <c r="D3464" s="145"/>
      <c r="E3464" s="145"/>
      <c r="F3464" s="145"/>
      <c r="G3464" s="145"/>
    </row>
    <row r="3465" spans="1:7" ht="15">
      <c r="A3465" s="144"/>
      <c r="B3465" s="145" t="s">
        <v>245</v>
      </c>
      <c r="C3465" s="150" t="s">
        <v>1332</v>
      </c>
      <c r="D3465" s="145"/>
      <c r="E3465" s="145"/>
      <c r="F3465" s="145"/>
      <c r="G3465" s="145"/>
    </row>
    <row r="3466" spans="1:7" ht="15">
      <c r="A3466" s="144"/>
      <c r="B3466" s="145"/>
      <c r="C3466" s="145"/>
      <c r="D3466" s="145"/>
      <c r="E3466" s="145"/>
      <c r="F3466" s="145"/>
      <c r="G3466" s="145"/>
    </row>
    <row r="3467" spans="1:7" ht="15">
      <c r="A3467" s="144"/>
      <c r="B3467" s="151" t="s">
        <v>246</v>
      </c>
      <c r="C3467" s="151" t="s">
        <v>69</v>
      </c>
      <c r="D3467" s="151" t="s">
        <v>91</v>
      </c>
      <c r="E3467" s="151" t="s">
        <v>247</v>
      </c>
      <c r="F3467" s="151" t="s">
        <v>248</v>
      </c>
      <c r="G3467" s="151" t="s">
        <v>249</v>
      </c>
    </row>
    <row r="3468" spans="1:7" ht="15">
      <c r="A3468" s="144"/>
      <c r="B3468" s="623" t="s">
        <v>789</v>
      </c>
      <c r="C3468" s="623"/>
      <c r="D3468" s="623"/>
      <c r="E3468" s="623"/>
      <c r="F3468" s="623"/>
      <c r="G3468" s="623"/>
    </row>
    <row r="3469" spans="1:7" ht="15">
      <c r="A3469" s="144"/>
      <c r="B3469" s="297" t="s">
        <v>585</v>
      </c>
      <c r="C3469" s="153" t="s">
        <v>790</v>
      </c>
      <c r="D3469" s="154" t="s">
        <v>251</v>
      </c>
      <c r="E3469" s="298">
        <v>0.3</v>
      </c>
      <c r="F3469" s="155">
        <v>5.6</v>
      </c>
      <c r="G3469" s="156">
        <v>1.68</v>
      </c>
    </row>
    <row r="3470" spans="1:7" ht="15">
      <c r="A3470" s="144"/>
      <c r="B3470" s="297" t="s">
        <v>582</v>
      </c>
      <c r="C3470" s="153" t="s">
        <v>791</v>
      </c>
      <c r="D3470" s="154" t="s">
        <v>251</v>
      </c>
      <c r="E3470" s="298">
        <v>0.3</v>
      </c>
      <c r="F3470" s="155">
        <v>7.2</v>
      </c>
      <c r="G3470" s="156">
        <v>2.16</v>
      </c>
    </row>
    <row r="3471" spans="1:7" ht="15">
      <c r="A3471" s="144"/>
      <c r="B3471" s="619" t="s">
        <v>805</v>
      </c>
      <c r="C3471" s="619"/>
      <c r="D3471" s="619"/>
      <c r="E3471" s="619"/>
      <c r="F3471" s="619"/>
      <c r="G3471" s="156">
        <v>0.21600000000000003</v>
      </c>
    </row>
    <row r="3472" spans="1:7" ht="15">
      <c r="A3472" s="144"/>
      <c r="B3472" s="619" t="s">
        <v>792</v>
      </c>
      <c r="C3472" s="619"/>
      <c r="D3472" s="619"/>
      <c r="E3472" s="619"/>
      <c r="F3472" s="619"/>
      <c r="G3472" s="162">
        <v>4.06</v>
      </c>
    </row>
    <row r="3473" spans="1:7" ht="15" customHeight="1">
      <c r="A3473" s="144"/>
      <c r="B3473" s="620" t="s">
        <v>90</v>
      </c>
      <c r="C3473" s="620"/>
      <c r="D3473" s="620"/>
      <c r="E3473" s="620"/>
      <c r="F3473" s="620"/>
      <c r="G3473" s="620"/>
    </row>
    <row r="3474" spans="1:7" ht="15">
      <c r="A3474" s="144"/>
      <c r="B3474" s="297"/>
      <c r="C3474" s="153"/>
      <c r="D3474" s="154"/>
      <c r="E3474" s="298"/>
      <c r="F3474" s="155"/>
      <c r="G3474" s="156"/>
    </row>
    <row r="3475" spans="1:7" ht="15">
      <c r="A3475" s="144"/>
      <c r="B3475" s="297"/>
      <c r="C3475" s="153"/>
      <c r="D3475" s="154"/>
      <c r="E3475" s="298"/>
      <c r="F3475" s="155"/>
      <c r="G3475" s="156"/>
    </row>
    <row r="3476" spans="1:7" ht="15" customHeight="1">
      <c r="A3476" s="144"/>
      <c r="B3476" s="297"/>
      <c r="C3476" s="153"/>
      <c r="D3476" s="154"/>
      <c r="E3476" s="298"/>
      <c r="F3476" s="155"/>
      <c r="G3476" s="156"/>
    </row>
    <row r="3477" spans="1:7" ht="15" customHeight="1">
      <c r="A3477" s="144"/>
      <c r="B3477" s="619" t="s">
        <v>793</v>
      </c>
      <c r="C3477" s="619"/>
      <c r="D3477" s="619"/>
      <c r="E3477" s="619"/>
      <c r="F3477" s="619"/>
      <c r="G3477" s="162">
        <v>0</v>
      </c>
    </row>
    <row r="3478" spans="1:7" ht="15">
      <c r="A3478" s="144"/>
      <c r="B3478" s="620" t="s">
        <v>794</v>
      </c>
      <c r="C3478" s="620"/>
      <c r="D3478" s="620"/>
      <c r="E3478" s="620"/>
      <c r="F3478" s="620"/>
      <c r="G3478" s="620"/>
    </row>
    <row r="3479" spans="1:7" ht="24.75">
      <c r="A3479" s="144"/>
      <c r="B3479" s="297" t="s">
        <v>1175</v>
      </c>
      <c r="C3479" s="153" t="s">
        <v>239</v>
      </c>
      <c r="D3479" s="154" t="s">
        <v>240</v>
      </c>
      <c r="E3479" s="298">
        <v>0.3</v>
      </c>
      <c r="F3479" s="155">
        <v>100.06</v>
      </c>
      <c r="G3479" s="156">
        <v>30.02</v>
      </c>
    </row>
    <row r="3480" spans="1:7" ht="15">
      <c r="A3480" s="144"/>
      <c r="B3480" s="619" t="s">
        <v>797</v>
      </c>
      <c r="C3480" s="619"/>
      <c r="D3480" s="619"/>
      <c r="E3480" s="619"/>
      <c r="F3480" s="619"/>
      <c r="G3480" s="162">
        <v>30.02</v>
      </c>
    </row>
    <row r="3481" spans="1:7" ht="15">
      <c r="A3481" s="144"/>
      <c r="B3481" s="620" t="s">
        <v>798</v>
      </c>
      <c r="C3481" s="620"/>
      <c r="D3481" s="620"/>
      <c r="E3481" s="620"/>
      <c r="F3481" s="620"/>
      <c r="G3481" s="620"/>
    </row>
    <row r="3482" spans="1:7" ht="15">
      <c r="A3482" s="144"/>
      <c r="B3482" s="300"/>
      <c r="C3482" s="153"/>
      <c r="D3482" s="154"/>
      <c r="E3482" s="298"/>
      <c r="F3482" s="298"/>
      <c r="G3482" s="156"/>
    </row>
    <row r="3483" spans="1:7" ht="15">
      <c r="A3483" s="144"/>
      <c r="B3483" s="300"/>
      <c r="C3483" s="301"/>
      <c r="D3483" s="154"/>
      <c r="E3483" s="298"/>
      <c r="F3483" s="302"/>
      <c r="G3483" s="156"/>
    </row>
    <row r="3484" spans="1:7" ht="15">
      <c r="A3484" s="144"/>
      <c r="B3484" s="303"/>
      <c r="C3484" s="304"/>
      <c r="D3484" s="305"/>
      <c r="E3484" s="306"/>
      <c r="F3484" s="305"/>
      <c r="G3484" s="306"/>
    </row>
    <row r="3485" spans="1:7" ht="15" customHeight="1">
      <c r="A3485" s="144"/>
      <c r="B3485" s="621" t="s">
        <v>799</v>
      </c>
      <c r="C3485" s="621"/>
      <c r="D3485" s="621"/>
      <c r="E3485" s="621"/>
      <c r="F3485" s="621"/>
      <c r="G3485" s="307">
        <v>0</v>
      </c>
    </row>
    <row r="3486" spans="1:7" ht="15" customHeight="1">
      <c r="A3486" s="144"/>
      <c r="B3486" s="330"/>
      <c r="C3486" s="330"/>
      <c r="D3486" s="330"/>
      <c r="E3486" s="330"/>
      <c r="F3486" s="330"/>
      <c r="G3486" s="330"/>
    </row>
    <row r="3487" spans="1:7" ht="16.5">
      <c r="A3487" s="144"/>
      <c r="B3487" s="330"/>
      <c r="C3487" s="330"/>
      <c r="D3487" s="330"/>
      <c r="E3487" s="330"/>
      <c r="F3487" s="329" t="s">
        <v>256</v>
      </c>
      <c r="G3487" s="162">
        <f>G3480+G3477+G3472</f>
        <v>34.08</v>
      </c>
    </row>
    <row r="3488" spans="1:7" ht="15" customHeight="1">
      <c r="A3488" s="144"/>
      <c r="B3488" s="330"/>
      <c r="C3488" s="330"/>
      <c r="D3488" s="330"/>
      <c r="E3488" s="330"/>
      <c r="F3488" s="329" t="s">
        <v>800</v>
      </c>
      <c r="G3488" s="162">
        <f>'3 - Encargos Soc Anexo C'!$C$55%*'6- Comp Preç Unit'!G3472</f>
        <v>4.750606</v>
      </c>
    </row>
    <row r="3489" spans="1:7" ht="15">
      <c r="A3489" s="144"/>
      <c r="B3489" s="622"/>
      <c r="C3489" s="622"/>
      <c r="D3489" s="163"/>
      <c r="E3489" s="163"/>
      <c r="F3489" s="329" t="s">
        <v>258</v>
      </c>
      <c r="G3489" s="418">
        <f>'4 - BDI - Anexo D'!$I$26*(G3487+G3488)</f>
        <v>11.145192258372367</v>
      </c>
    </row>
    <row r="3490" spans="1:7" ht="16.5">
      <c r="A3490" s="144"/>
      <c r="B3490" s="622"/>
      <c r="C3490" s="622"/>
      <c r="D3490" s="163"/>
      <c r="E3490" s="163"/>
      <c r="F3490" s="308" t="s">
        <v>802</v>
      </c>
      <c r="G3490" s="309">
        <f>SUM(G3487:G3489)</f>
        <v>49.975798258372365</v>
      </c>
    </row>
    <row r="3491" spans="1:7" ht="16.5">
      <c r="A3491" s="144"/>
      <c r="B3491" s="171"/>
      <c r="C3491" s="171"/>
      <c r="D3491" s="171"/>
      <c r="E3491" s="171"/>
      <c r="F3491" s="308" t="s">
        <v>803</v>
      </c>
      <c r="G3491" s="309">
        <f>SUM(G3487:G3488)</f>
        <v>38.830605999999996</v>
      </c>
    </row>
    <row r="3492" spans="1:7" ht="15">
      <c r="A3492" s="144"/>
      <c r="B3492" s="303"/>
      <c r="C3492" s="304"/>
      <c r="D3492" s="305"/>
      <c r="E3492" s="306"/>
      <c r="F3492" s="305"/>
      <c r="G3492" s="306"/>
    </row>
    <row r="3493" spans="1:9" ht="36" customHeight="1">
      <c r="A3493" s="172" t="str">
        <f>'Orçamento Básico - Anexo A'!A158</f>
        <v>B.47.a</v>
      </c>
      <c r="B3493" s="167"/>
      <c r="C3493" s="429" t="str">
        <f>'Orçamento Básico - Anexo A'!B157</f>
        <v>Ampliação e Eficientização do Sistema de Iluminação Pública (IP) com Instalação de luminária em LED em braços ou suportes em topo de poste (com fornecimento do material )</v>
      </c>
      <c r="D3493" s="167" t="s">
        <v>83</v>
      </c>
      <c r="E3493" s="167"/>
      <c r="F3493" s="167"/>
      <c r="G3493" s="173">
        <f>G3527</f>
        <v>599.995478</v>
      </c>
      <c r="I3493" s="422"/>
    </row>
    <row r="3494" spans="1:7" ht="15">
      <c r="A3494" s="144"/>
      <c r="B3494" s="145" t="s">
        <v>241</v>
      </c>
      <c r="C3494" s="430" t="str">
        <f>'Orçamento Básico - Anexo A'!B158</f>
        <v>Luminária LED até 35W</v>
      </c>
      <c r="D3494" s="145"/>
      <c r="E3494" s="145"/>
      <c r="F3494" s="145"/>
      <c r="G3494" s="145"/>
    </row>
    <row r="3495" spans="1:7" ht="15">
      <c r="A3495" s="144"/>
      <c r="B3495" s="145" t="s">
        <v>242</v>
      </c>
      <c r="C3495" s="147" t="s">
        <v>83</v>
      </c>
      <c r="D3495" s="145"/>
      <c r="E3495" s="145"/>
      <c r="F3495" s="145"/>
      <c r="G3495" s="145"/>
    </row>
    <row r="3496" spans="1:7" ht="15">
      <c r="A3496" s="144"/>
      <c r="B3496" s="145" t="s">
        <v>93</v>
      </c>
      <c r="C3496" s="170" t="str">
        <f>A3493</f>
        <v>B.47.a</v>
      </c>
      <c r="D3496" s="145"/>
      <c r="E3496" s="145"/>
      <c r="F3496" s="145"/>
      <c r="G3496" s="145"/>
    </row>
    <row r="3497" spans="1:7" ht="15">
      <c r="A3497" s="144"/>
      <c r="B3497" s="145" t="s">
        <v>1350</v>
      </c>
      <c r="C3497" s="145" t="s">
        <v>1349</v>
      </c>
      <c r="D3497" s="145"/>
      <c r="E3497" s="145"/>
      <c r="F3497" s="145"/>
      <c r="G3497" s="145"/>
    </row>
    <row r="3498" spans="1:7" ht="15">
      <c r="A3498" s="144"/>
      <c r="B3498" s="145" t="s">
        <v>243</v>
      </c>
      <c r="C3498" s="149" t="s">
        <v>816</v>
      </c>
      <c r="D3498" s="145"/>
      <c r="E3498" s="145"/>
      <c r="F3498" s="145"/>
      <c r="G3498" s="145"/>
    </row>
    <row r="3499" spans="1:7" ht="15">
      <c r="A3499" s="144"/>
      <c r="B3499" s="145" t="s">
        <v>245</v>
      </c>
      <c r="C3499" s="150" t="s">
        <v>1334</v>
      </c>
      <c r="D3499" s="145"/>
      <c r="E3499" s="145"/>
      <c r="F3499" s="145"/>
      <c r="G3499" s="145"/>
    </row>
    <row r="3500" spans="1:7" ht="15">
      <c r="A3500" s="144"/>
      <c r="B3500" s="145"/>
      <c r="C3500" s="145"/>
      <c r="D3500" s="145"/>
      <c r="E3500" s="145"/>
      <c r="F3500" s="145"/>
      <c r="G3500" s="145"/>
    </row>
    <row r="3501" spans="1:7" ht="15">
      <c r="A3501" s="144"/>
      <c r="B3501" s="151" t="s">
        <v>246</v>
      </c>
      <c r="C3501" s="151" t="s">
        <v>69</v>
      </c>
      <c r="D3501" s="151" t="s">
        <v>91</v>
      </c>
      <c r="E3501" s="151" t="s">
        <v>247</v>
      </c>
      <c r="F3501" s="151" t="s">
        <v>248</v>
      </c>
      <c r="G3501" s="151" t="s">
        <v>249</v>
      </c>
    </row>
    <row r="3502" spans="1:7" ht="15" customHeight="1">
      <c r="A3502" s="144"/>
      <c r="B3502" s="623" t="s">
        <v>789</v>
      </c>
      <c r="C3502" s="623"/>
      <c r="D3502" s="623"/>
      <c r="E3502" s="623"/>
      <c r="F3502" s="623"/>
      <c r="G3502" s="623"/>
    </row>
    <row r="3503" spans="1:7" ht="15">
      <c r="A3503" s="144"/>
      <c r="B3503" s="297" t="s">
        <v>585</v>
      </c>
      <c r="C3503" s="153" t="s">
        <v>790</v>
      </c>
      <c r="D3503" s="154" t="s">
        <v>251</v>
      </c>
      <c r="E3503" s="298">
        <v>1.5</v>
      </c>
      <c r="F3503" s="155">
        <v>5.6</v>
      </c>
      <c r="G3503" s="156">
        <f>E3503*F3503</f>
        <v>8.399999999999999</v>
      </c>
    </row>
    <row r="3504" spans="1:7" ht="15">
      <c r="A3504" s="144"/>
      <c r="B3504" s="297" t="s">
        <v>582</v>
      </c>
      <c r="C3504" s="153" t="s">
        <v>791</v>
      </c>
      <c r="D3504" s="154" t="s">
        <v>251</v>
      </c>
      <c r="E3504" s="298">
        <f>E3503</f>
        <v>1.5</v>
      </c>
      <c r="F3504" s="155">
        <v>7.2</v>
      </c>
      <c r="G3504" s="156">
        <f>E3504*F3504</f>
        <v>10.8</v>
      </c>
    </row>
    <row r="3505" spans="1:7" ht="15" customHeight="1">
      <c r="A3505" s="144"/>
      <c r="B3505" s="619" t="s">
        <v>805</v>
      </c>
      <c r="C3505" s="619"/>
      <c r="D3505" s="619"/>
      <c r="E3505" s="619"/>
      <c r="F3505" s="619"/>
      <c r="G3505" s="156">
        <f>0.1*G3504</f>
        <v>1.08</v>
      </c>
    </row>
    <row r="3506" spans="1:7" ht="15" customHeight="1">
      <c r="A3506" s="144"/>
      <c r="B3506" s="619" t="s">
        <v>792</v>
      </c>
      <c r="C3506" s="619"/>
      <c r="D3506" s="619"/>
      <c r="E3506" s="619"/>
      <c r="F3506" s="619"/>
      <c r="G3506" s="162">
        <f>SUM(G3503:G3505)</f>
        <v>20.28</v>
      </c>
    </row>
    <row r="3507" spans="1:7" ht="15">
      <c r="A3507" s="144"/>
      <c r="B3507" s="620" t="s">
        <v>90</v>
      </c>
      <c r="C3507" s="620"/>
      <c r="D3507" s="620"/>
      <c r="E3507" s="620"/>
      <c r="F3507" s="620"/>
      <c r="G3507" s="620"/>
    </row>
    <row r="3508" spans="1:7" ht="15">
      <c r="A3508" s="144"/>
      <c r="B3508" s="299" t="s">
        <v>629</v>
      </c>
      <c r="C3508" s="153" t="s">
        <v>630</v>
      </c>
      <c r="D3508" s="154" t="s">
        <v>825</v>
      </c>
      <c r="E3508" s="298">
        <v>3.55</v>
      </c>
      <c r="F3508" s="155">
        <v>3.44</v>
      </c>
      <c r="G3508" s="156">
        <f>E3508*F3508</f>
        <v>12.212</v>
      </c>
    </row>
    <row r="3509" spans="1:7" ht="15">
      <c r="A3509" s="144"/>
      <c r="B3509" s="299" t="s">
        <v>633</v>
      </c>
      <c r="C3509" s="153" t="s">
        <v>634</v>
      </c>
      <c r="D3509" s="154" t="s">
        <v>961</v>
      </c>
      <c r="E3509" s="298">
        <v>0.271</v>
      </c>
      <c r="F3509" s="155">
        <v>8.15</v>
      </c>
      <c r="G3509" s="156">
        <f>E3509*F3509</f>
        <v>2.2086500000000004</v>
      </c>
    </row>
    <row r="3510" spans="1:7" ht="15">
      <c r="A3510" s="144"/>
      <c r="B3510" s="299" t="s">
        <v>962</v>
      </c>
      <c r="C3510" s="153" t="s">
        <v>963</v>
      </c>
      <c r="D3510" s="154" t="s">
        <v>961</v>
      </c>
      <c r="E3510" s="298">
        <f>E3509</f>
        <v>0.271</v>
      </c>
      <c r="F3510" s="155">
        <v>11.2</v>
      </c>
      <c r="G3510" s="156">
        <f>E3510*F3510</f>
        <v>3.0352</v>
      </c>
    </row>
    <row r="3511" spans="1:7" ht="15">
      <c r="A3511" s="144"/>
      <c r="B3511" s="299">
        <v>2510</v>
      </c>
      <c r="C3511" s="153" t="s">
        <v>627</v>
      </c>
      <c r="D3511" s="154" t="s">
        <v>808</v>
      </c>
      <c r="E3511" s="298">
        <v>1</v>
      </c>
      <c r="F3511" s="155">
        <v>38.44</v>
      </c>
      <c r="G3511" s="156">
        <f>E3511*F3511</f>
        <v>38.44</v>
      </c>
    </row>
    <row r="3512" spans="1:7" ht="74.25">
      <c r="A3512" s="144"/>
      <c r="B3512" s="297" t="s">
        <v>1031</v>
      </c>
      <c r="C3512" s="153" t="s">
        <v>964</v>
      </c>
      <c r="D3512" s="154" t="s">
        <v>808</v>
      </c>
      <c r="E3512" s="298">
        <v>1</v>
      </c>
      <c r="F3512" s="155">
        <v>350</v>
      </c>
      <c r="G3512" s="156">
        <f>E3512*F3512</f>
        <v>350</v>
      </c>
    </row>
    <row r="3513" spans="1:7" ht="15" customHeight="1">
      <c r="A3513" s="144"/>
      <c r="B3513" s="619" t="s">
        <v>793</v>
      </c>
      <c r="C3513" s="619"/>
      <c r="D3513" s="619"/>
      <c r="E3513" s="619"/>
      <c r="F3513" s="619"/>
      <c r="G3513" s="162">
        <f>SUM(G3508:G3512)</f>
        <v>405.89585</v>
      </c>
    </row>
    <row r="3514" spans="1:7" ht="15" customHeight="1">
      <c r="A3514" s="144"/>
      <c r="B3514" s="620" t="s">
        <v>794</v>
      </c>
      <c r="C3514" s="620"/>
      <c r="D3514" s="620"/>
      <c r="E3514" s="620"/>
      <c r="F3514" s="620"/>
      <c r="G3514" s="620"/>
    </row>
    <row r="3515" spans="1:7" ht="24.75">
      <c r="A3515" s="144"/>
      <c r="B3515" s="297" t="s">
        <v>1175</v>
      </c>
      <c r="C3515" s="153" t="s">
        <v>239</v>
      </c>
      <c r="D3515" s="154" t="s">
        <v>240</v>
      </c>
      <c r="E3515" s="298">
        <f>E3503</f>
        <v>1.5</v>
      </c>
      <c r="F3515" s="155">
        <v>100.06</v>
      </c>
      <c r="G3515" s="156">
        <f>E3515*F3515</f>
        <v>150.09</v>
      </c>
    </row>
    <row r="3516" spans="1:7" ht="15" customHeight="1">
      <c r="A3516" s="144"/>
      <c r="B3516" s="619" t="s">
        <v>797</v>
      </c>
      <c r="C3516" s="619"/>
      <c r="D3516" s="619"/>
      <c r="E3516" s="619"/>
      <c r="F3516" s="619"/>
      <c r="G3516" s="162">
        <f>G3515</f>
        <v>150.09</v>
      </c>
    </row>
    <row r="3517" spans="1:7" ht="15">
      <c r="A3517" s="144"/>
      <c r="B3517" s="620" t="s">
        <v>798</v>
      </c>
      <c r="C3517" s="620"/>
      <c r="D3517" s="620"/>
      <c r="E3517" s="620"/>
      <c r="F3517" s="620"/>
      <c r="G3517" s="620"/>
    </row>
    <row r="3518" spans="1:7" ht="15">
      <c r="A3518" s="144"/>
      <c r="B3518" s="300"/>
      <c r="C3518" s="153"/>
      <c r="D3518" s="154"/>
      <c r="E3518" s="298"/>
      <c r="F3518" s="298"/>
      <c r="G3518" s="156"/>
    </row>
    <row r="3519" spans="1:7" ht="15">
      <c r="A3519" s="144"/>
      <c r="B3519" s="300"/>
      <c r="C3519" s="301"/>
      <c r="D3519" s="154"/>
      <c r="E3519" s="298"/>
      <c r="F3519" s="302"/>
      <c r="G3519" s="156"/>
    </row>
    <row r="3520" spans="1:7" ht="15">
      <c r="A3520" s="144"/>
      <c r="B3520" s="303"/>
      <c r="C3520" s="304"/>
      <c r="D3520" s="305"/>
      <c r="E3520" s="306"/>
      <c r="F3520" s="305"/>
      <c r="G3520" s="306"/>
    </row>
    <row r="3521" spans="1:7" ht="15" customHeight="1">
      <c r="A3521" s="144"/>
      <c r="B3521" s="621" t="s">
        <v>799</v>
      </c>
      <c r="C3521" s="621"/>
      <c r="D3521" s="621"/>
      <c r="E3521" s="621"/>
      <c r="F3521" s="621"/>
      <c r="G3521" s="307">
        <v>0</v>
      </c>
    </row>
    <row r="3522" spans="1:7" ht="15">
      <c r="A3522" s="144"/>
      <c r="B3522" s="330"/>
      <c r="C3522" s="330"/>
      <c r="D3522" s="330"/>
      <c r="E3522" s="330"/>
      <c r="F3522" s="330"/>
      <c r="G3522" s="330"/>
    </row>
    <row r="3523" spans="1:7" ht="16.5">
      <c r="A3523" s="144"/>
      <c r="B3523" s="330"/>
      <c r="C3523" s="330"/>
      <c r="D3523" s="330"/>
      <c r="E3523" s="330"/>
      <c r="F3523" s="329" t="s">
        <v>256</v>
      </c>
      <c r="G3523" s="162">
        <f>G3516+G3513+G3506</f>
        <v>576.26585</v>
      </c>
    </row>
    <row r="3524" spans="1:7" ht="24.75">
      <c r="A3524" s="144"/>
      <c r="B3524" s="330"/>
      <c r="C3524" s="330"/>
      <c r="D3524" s="330"/>
      <c r="E3524" s="330"/>
      <c r="F3524" s="329" t="s">
        <v>800</v>
      </c>
      <c r="G3524" s="162">
        <f>'3 - Encargos Soc Anexo C'!$C$55%*'6- Comp Preç Unit'!G3506</f>
        <v>23.729628000000005</v>
      </c>
    </row>
    <row r="3525" spans="1:7" ht="15">
      <c r="A3525" s="144"/>
      <c r="B3525" s="622"/>
      <c r="C3525" s="622"/>
      <c r="D3525" s="163"/>
      <c r="E3525" s="163"/>
      <c r="F3525" s="329" t="s">
        <v>258</v>
      </c>
      <c r="G3525" s="418">
        <f>'4 - BDI - Anexo D'!$I$26*(G3523+G3524)</f>
        <v>172.21119228641524</v>
      </c>
    </row>
    <row r="3526" spans="1:7" ht="16.5">
      <c r="A3526" s="144"/>
      <c r="B3526" s="622"/>
      <c r="C3526" s="622"/>
      <c r="D3526" s="163"/>
      <c r="E3526" s="163"/>
      <c r="F3526" s="308" t="s">
        <v>802</v>
      </c>
      <c r="G3526" s="309">
        <f>SUM(G3523:G3525)</f>
        <v>772.2066702864153</v>
      </c>
    </row>
    <row r="3527" spans="1:8" ht="16.5">
      <c r="A3527" s="171"/>
      <c r="B3527" s="171"/>
      <c r="C3527" s="171"/>
      <c r="D3527" s="171"/>
      <c r="E3527" s="171"/>
      <c r="F3527" s="308" t="s">
        <v>803</v>
      </c>
      <c r="G3527" s="309">
        <f>SUM(G3523:G3524)</f>
        <v>599.995478</v>
      </c>
      <c r="H3527" s="422"/>
    </row>
    <row r="3528" spans="1:7" ht="15">
      <c r="A3528" s="171"/>
      <c r="B3528" s="171"/>
      <c r="C3528" s="171"/>
      <c r="D3528" s="171"/>
      <c r="E3528" s="171"/>
      <c r="F3528" s="310"/>
      <c r="G3528" s="311"/>
    </row>
    <row r="3529" spans="1:9" ht="36" customHeight="1">
      <c r="A3529" s="172" t="str">
        <f>'Orçamento Básico - Anexo A'!A159</f>
        <v>B.47.b</v>
      </c>
      <c r="B3529" s="167"/>
      <c r="C3529" s="429" t="str">
        <f>'Orçamento Básico - Anexo A'!B157</f>
        <v>Ampliação e Eficientização do Sistema de Iluminação Pública (IP) com Instalação de luminária em LED em braços ou suportes em topo de poste (com fornecimento do material )</v>
      </c>
      <c r="D3529" s="167" t="s">
        <v>83</v>
      </c>
      <c r="E3529" s="167"/>
      <c r="F3529" s="167"/>
      <c r="G3529" s="173">
        <f>G3563</f>
        <v>844.995478</v>
      </c>
      <c r="I3529" s="422"/>
    </row>
    <row r="3530" spans="1:7" ht="15">
      <c r="A3530" s="144"/>
      <c r="B3530" s="145" t="s">
        <v>241</v>
      </c>
      <c r="C3530" s="430" t="str">
        <f>'Orçamento Básico - Anexo A'!B159</f>
        <v>Luminária LED &gt; 35 - 50W</v>
      </c>
      <c r="D3530" s="145"/>
      <c r="E3530" s="145"/>
      <c r="F3530" s="145"/>
      <c r="G3530" s="145"/>
    </row>
    <row r="3531" spans="1:7" ht="15">
      <c r="A3531" s="144"/>
      <c r="B3531" s="145" t="s">
        <v>242</v>
      </c>
      <c r="C3531" s="147" t="s">
        <v>83</v>
      </c>
      <c r="D3531" s="145"/>
      <c r="E3531" s="145"/>
      <c r="F3531" s="145"/>
      <c r="G3531" s="145"/>
    </row>
    <row r="3532" spans="1:7" ht="15">
      <c r="A3532" s="144"/>
      <c r="B3532" s="145" t="s">
        <v>93</v>
      </c>
      <c r="C3532" s="170" t="str">
        <f>A3529</f>
        <v>B.47.b</v>
      </c>
      <c r="D3532" s="145"/>
      <c r="E3532" s="145"/>
      <c r="F3532" s="145"/>
      <c r="G3532" s="145"/>
    </row>
    <row r="3533" spans="1:7" ht="15">
      <c r="A3533" s="144"/>
      <c r="B3533" s="145" t="s">
        <v>1350</v>
      </c>
      <c r="C3533" s="145" t="s">
        <v>1349</v>
      </c>
      <c r="D3533" s="145"/>
      <c r="E3533" s="145"/>
      <c r="F3533" s="145"/>
      <c r="G3533" s="145"/>
    </row>
    <row r="3534" spans="1:7" ht="15">
      <c r="A3534" s="144"/>
      <c r="B3534" s="145" t="s">
        <v>243</v>
      </c>
      <c r="C3534" s="149" t="s">
        <v>816</v>
      </c>
      <c r="D3534" s="145"/>
      <c r="E3534" s="145"/>
      <c r="F3534" s="145"/>
      <c r="G3534" s="145"/>
    </row>
    <row r="3535" spans="1:7" ht="15">
      <c r="A3535" s="144"/>
      <c r="B3535" s="145" t="s">
        <v>245</v>
      </c>
      <c r="C3535" s="150" t="s">
        <v>1334</v>
      </c>
      <c r="D3535" s="145"/>
      <c r="E3535" s="145"/>
      <c r="F3535" s="145"/>
      <c r="G3535" s="145"/>
    </row>
    <row r="3536" spans="1:7" ht="15">
      <c r="A3536" s="144"/>
      <c r="B3536" s="145"/>
      <c r="C3536" s="145"/>
      <c r="D3536" s="145"/>
      <c r="E3536" s="145"/>
      <c r="F3536" s="145"/>
      <c r="G3536" s="145"/>
    </row>
    <row r="3537" spans="1:7" ht="15">
      <c r="A3537" s="144"/>
      <c r="B3537" s="151" t="s">
        <v>246</v>
      </c>
      <c r="C3537" s="151" t="s">
        <v>69</v>
      </c>
      <c r="D3537" s="151" t="s">
        <v>91</v>
      </c>
      <c r="E3537" s="151" t="s">
        <v>247</v>
      </c>
      <c r="F3537" s="151" t="s">
        <v>248</v>
      </c>
      <c r="G3537" s="151" t="s">
        <v>249</v>
      </c>
    </row>
    <row r="3538" spans="1:7" ht="15" customHeight="1">
      <c r="A3538" s="144"/>
      <c r="B3538" s="623" t="s">
        <v>789</v>
      </c>
      <c r="C3538" s="623"/>
      <c r="D3538" s="623"/>
      <c r="E3538" s="623"/>
      <c r="F3538" s="623"/>
      <c r="G3538" s="623"/>
    </row>
    <row r="3539" spans="1:7" ht="15">
      <c r="A3539" s="144"/>
      <c r="B3539" s="297" t="s">
        <v>585</v>
      </c>
      <c r="C3539" s="153" t="s">
        <v>790</v>
      </c>
      <c r="D3539" s="154" t="s">
        <v>251</v>
      </c>
      <c r="E3539" s="298">
        <v>1.5</v>
      </c>
      <c r="F3539" s="155">
        <v>5.6</v>
      </c>
      <c r="G3539" s="156">
        <f>E3539*F3539</f>
        <v>8.399999999999999</v>
      </c>
    </row>
    <row r="3540" spans="1:7" ht="15">
      <c r="A3540" s="144"/>
      <c r="B3540" s="297" t="s">
        <v>582</v>
      </c>
      <c r="C3540" s="153" t="s">
        <v>791</v>
      </c>
      <c r="D3540" s="154" t="s">
        <v>251</v>
      </c>
      <c r="E3540" s="298">
        <f>E3539</f>
        <v>1.5</v>
      </c>
      <c r="F3540" s="155">
        <v>7.2</v>
      </c>
      <c r="G3540" s="156">
        <f>E3540*F3540</f>
        <v>10.8</v>
      </c>
    </row>
    <row r="3541" spans="1:7" ht="15" customHeight="1">
      <c r="A3541" s="144"/>
      <c r="B3541" s="619" t="s">
        <v>805</v>
      </c>
      <c r="C3541" s="619"/>
      <c r="D3541" s="619"/>
      <c r="E3541" s="619"/>
      <c r="F3541" s="619"/>
      <c r="G3541" s="156">
        <f>0.1*G3540</f>
        <v>1.08</v>
      </c>
    </row>
    <row r="3542" spans="1:7" ht="15" customHeight="1">
      <c r="A3542" s="144"/>
      <c r="B3542" s="619" t="s">
        <v>792</v>
      </c>
      <c r="C3542" s="619"/>
      <c r="D3542" s="619"/>
      <c r="E3542" s="619"/>
      <c r="F3542" s="619"/>
      <c r="G3542" s="162">
        <f>SUM(G3539:G3541)</f>
        <v>20.28</v>
      </c>
    </row>
    <row r="3543" spans="1:7" ht="15">
      <c r="A3543" s="144"/>
      <c r="B3543" s="620" t="s">
        <v>90</v>
      </c>
      <c r="C3543" s="620"/>
      <c r="D3543" s="620"/>
      <c r="E3543" s="620"/>
      <c r="F3543" s="620"/>
      <c r="G3543" s="620"/>
    </row>
    <row r="3544" spans="1:7" ht="15">
      <c r="A3544" s="144"/>
      <c r="B3544" s="299" t="s">
        <v>629</v>
      </c>
      <c r="C3544" s="153" t="s">
        <v>630</v>
      </c>
      <c r="D3544" s="154" t="s">
        <v>825</v>
      </c>
      <c r="E3544" s="298">
        <v>3.55</v>
      </c>
      <c r="F3544" s="155">
        <v>3.44</v>
      </c>
      <c r="G3544" s="156">
        <f>E3544*F3544</f>
        <v>12.212</v>
      </c>
    </row>
    <row r="3545" spans="1:7" ht="15">
      <c r="A3545" s="144"/>
      <c r="B3545" s="299" t="s">
        <v>633</v>
      </c>
      <c r="C3545" s="153" t="s">
        <v>634</v>
      </c>
      <c r="D3545" s="154" t="s">
        <v>961</v>
      </c>
      <c r="E3545" s="298">
        <v>0.271</v>
      </c>
      <c r="F3545" s="155">
        <v>8.15</v>
      </c>
      <c r="G3545" s="156">
        <f>E3545*F3545</f>
        <v>2.2086500000000004</v>
      </c>
    </row>
    <row r="3546" spans="1:7" ht="15">
      <c r="A3546" s="144"/>
      <c r="B3546" s="299" t="s">
        <v>962</v>
      </c>
      <c r="C3546" s="153" t="s">
        <v>963</v>
      </c>
      <c r="D3546" s="154" t="s">
        <v>961</v>
      </c>
      <c r="E3546" s="298">
        <f>E3545</f>
        <v>0.271</v>
      </c>
      <c r="F3546" s="155">
        <v>11.2</v>
      </c>
      <c r="G3546" s="156">
        <f>E3546*F3546</f>
        <v>3.0352</v>
      </c>
    </row>
    <row r="3547" spans="1:7" ht="15">
      <c r="A3547" s="144"/>
      <c r="B3547" s="299">
        <v>2510</v>
      </c>
      <c r="C3547" s="153" t="s">
        <v>627</v>
      </c>
      <c r="D3547" s="154" t="s">
        <v>808</v>
      </c>
      <c r="E3547" s="298">
        <v>1</v>
      </c>
      <c r="F3547" s="155">
        <v>38.44</v>
      </c>
      <c r="G3547" s="156">
        <f>E3547*F3547</f>
        <v>38.44</v>
      </c>
    </row>
    <row r="3548" spans="1:7" ht="51.75" customHeight="1">
      <c r="A3548" s="144"/>
      <c r="B3548" s="297" t="s">
        <v>1032</v>
      </c>
      <c r="C3548" s="153" t="s">
        <v>965</v>
      </c>
      <c r="D3548" s="154" t="s">
        <v>808</v>
      </c>
      <c r="E3548" s="298">
        <v>1</v>
      </c>
      <c r="F3548" s="155">
        <f>650+192-247</f>
        <v>595</v>
      </c>
      <c r="G3548" s="156">
        <f>E3548*F3548</f>
        <v>595</v>
      </c>
    </row>
    <row r="3549" spans="1:7" ht="15" customHeight="1">
      <c r="A3549" s="144"/>
      <c r="B3549" s="619" t="s">
        <v>793</v>
      </c>
      <c r="C3549" s="619"/>
      <c r="D3549" s="619"/>
      <c r="E3549" s="619"/>
      <c r="F3549" s="619"/>
      <c r="G3549" s="162">
        <f>SUM(G3544:G3548)</f>
        <v>650.89585</v>
      </c>
    </row>
    <row r="3550" spans="1:7" ht="15" customHeight="1">
      <c r="A3550" s="144"/>
      <c r="B3550" s="620" t="s">
        <v>794</v>
      </c>
      <c r="C3550" s="620"/>
      <c r="D3550" s="620"/>
      <c r="E3550" s="620"/>
      <c r="F3550" s="620"/>
      <c r="G3550" s="620"/>
    </row>
    <row r="3551" spans="1:7" ht="24.75">
      <c r="A3551" s="144"/>
      <c r="B3551" s="297" t="s">
        <v>1175</v>
      </c>
      <c r="C3551" s="153" t="s">
        <v>239</v>
      </c>
      <c r="D3551" s="154" t="s">
        <v>240</v>
      </c>
      <c r="E3551" s="298">
        <f>E3539</f>
        <v>1.5</v>
      </c>
      <c r="F3551" s="155">
        <v>100.06</v>
      </c>
      <c r="G3551" s="156">
        <f>E3551*F3551</f>
        <v>150.09</v>
      </c>
    </row>
    <row r="3552" spans="1:7" ht="15" customHeight="1">
      <c r="A3552" s="144"/>
      <c r="B3552" s="619" t="s">
        <v>797</v>
      </c>
      <c r="C3552" s="619"/>
      <c r="D3552" s="619"/>
      <c r="E3552" s="619"/>
      <c r="F3552" s="619"/>
      <c r="G3552" s="162">
        <f>G3551</f>
        <v>150.09</v>
      </c>
    </row>
    <row r="3553" spans="1:7" ht="15">
      <c r="A3553" s="144"/>
      <c r="B3553" s="620" t="s">
        <v>798</v>
      </c>
      <c r="C3553" s="620"/>
      <c r="D3553" s="620"/>
      <c r="E3553" s="620"/>
      <c r="F3553" s="620"/>
      <c r="G3553" s="620"/>
    </row>
    <row r="3554" spans="1:7" ht="15">
      <c r="A3554" s="144"/>
      <c r="B3554" s="300"/>
      <c r="C3554" s="153"/>
      <c r="D3554" s="154"/>
      <c r="E3554" s="298"/>
      <c r="F3554" s="298"/>
      <c r="G3554" s="156"/>
    </row>
    <row r="3555" spans="1:7" ht="15">
      <c r="A3555" s="144"/>
      <c r="B3555" s="300"/>
      <c r="C3555" s="301"/>
      <c r="D3555" s="154"/>
      <c r="E3555" s="298"/>
      <c r="F3555" s="302"/>
      <c r="G3555" s="156"/>
    </row>
    <row r="3556" spans="1:7" ht="15">
      <c r="A3556" s="144"/>
      <c r="B3556" s="303"/>
      <c r="C3556" s="304"/>
      <c r="D3556" s="305"/>
      <c r="E3556" s="306"/>
      <c r="F3556" s="305"/>
      <c r="G3556" s="306"/>
    </row>
    <row r="3557" spans="1:7" ht="15" customHeight="1">
      <c r="A3557" s="144"/>
      <c r="B3557" s="621" t="s">
        <v>799</v>
      </c>
      <c r="C3557" s="621"/>
      <c r="D3557" s="621"/>
      <c r="E3557" s="621"/>
      <c r="F3557" s="621"/>
      <c r="G3557" s="307">
        <v>0</v>
      </c>
    </row>
    <row r="3558" spans="1:7" ht="15">
      <c r="A3558" s="144"/>
      <c r="B3558" s="435"/>
      <c r="C3558" s="435"/>
      <c r="D3558" s="435"/>
      <c r="E3558" s="435"/>
      <c r="F3558" s="435"/>
      <c r="G3558" s="435"/>
    </row>
    <row r="3559" spans="1:7" ht="16.5">
      <c r="A3559" s="144"/>
      <c r="B3559" s="435"/>
      <c r="C3559" s="435"/>
      <c r="D3559" s="435"/>
      <c r="E3559" s="435"/>
      <c r="F3559" s="434" t="s">
        <v>256</v>
      </c>
      <c r="G3559" s="162">
        <f>G3552+G3549+G3542</f>
        <v>821.26585</v>
      </c>
    </row>
    <row r="3560" spans="1:7" ht="24.75">
      <c r="A3560" s="144"/>
      <c r="B3560" s="435"/>
      <c r="C3560" s="435"/>
      <c r="D3560" s="435"/>
      <c r="E3560" s="435"/>
      <c r="F3560" s="434" t="s">
        <v>800</v>
      </c>
      <c r="G3560" s="162">
        <f>'3 - Encargos Soc Anexo C'!$C$55%*'6- Comp Preç Unit'!G3542</f>
        <v>23.729628000000005</v>
      </c>
    </row>
    <row r="3561" spans="1:7" ht="15">
      <c r="A3561" s="144"/>
      <c r="B3561" s="622"/>
      <c r="C3561" s="622"/>
      <c r="D3561" s="163"/>
      <c r="E3561" s="163"/>
      <c r="F3561" s="434" t="s">
        <v>258</v>
      </c>
      <c r="G3561" s="418">
        <f>'4 - BDI - Anexo D'!$I$26*(G3559+G3560)</f>
        <v>242.53129244918966</v>
      </c>
    </row>
    <row r="3562" spans="1:7" ht="16.5">
      <c r="A3562" s="144"/>
      <c r="B3562" s="622"/>
      <c r="C3562" s="622"/>
      <c r="D3562" s="163"/>
      <c r="E3562" s="163"/>
      <c r="F3562" s="308" t="s">
        <v>802</v>
      </c>
      <c r="G3562" s="309">
        <f>SUM(G3559:G3561)</f>
        <v>1087.5267704491898</v>
      </c>
    </row>
    <row r="3563" spans="1:8" ht="16.5">
      <c r="A3563" s="171"/>
      <c r="B3563" s="171"/>
      <c r="C3563" s="171"/>
      <c r="D3563" s="171"/>
      <c r="E3563" s="171"/>
      <c r="F3563" s="308" t="s">
        <v>803</v>
      </c>
      <c r="G3563" s="309">
        <f>SUM(G3559:G3560)</f>
        <v>844.995478</v>
      </c>
      <c r="H3563" s="422"/>
    </row>
    <row r="3564" spans="1:8" ht="15">
      <c r="A3564" s="171"/>
      <c r="B3564" s="171"/>
      <c r="C3564" s="171"/>
      <c r="D3564" s="171"/>
      <c r="E3564" s="171"/>
      <c r="F3564" s="419"/>
      <c r="G3564" s="420"/>
      <c r="H3564" s="422"/>
    </row>
    <row r="3565" spans="1:9" ht="33">
      <c r="A3565" s="172" t="str">
        <f>'Orçamento Básico - Anexo A'!A160</f>
        <v>B.47.c</v>
      </c>
      <c r="B3565" s="167"/>
      <c r="C3565" s="429" t="str">
        <f>'Orçamento Básico - Anexo A'!B157</f>
        <v>Ampliação e Eficientização do Sistema de Iluminação Pública (IP) com Instalação de luminária em LED em braços ou suportes em topo de poste (com fornecimento do material )</v>
      </c>
      <c r="D3565" s="167" t="s">
        <v>83</v>
      </c>
      <c r="E3565" s="167"/>
      <c r="F3565" s="167"/>
      <c r="G3565" s="173">
        <f>G3599</f>
        <v>974.995478</v>
      </c>
      <c r="I3565" s="422"/>
    </row>
    <row r="3566" spans="1:7" ht="22.5" customHeight="1">
      <c r="A3566" s="144"/>
      <c r="B3566" s="145" t="s">
        <v>241</v>
      </c>
      <c r="C3566" s="430" t="str">
        <f>'Orçamento Básico - Anexo A'!B160</f>
        <v>Luminária LED &gt; 50 - 100W</v>
      </c>
      <c r="D3566" s="145"/>
      <c r="E3566" s="145"/>
      <c r="F3566" s="145"/>
      <c r="G3566" s="145"/>
    </row>
    <row r="3567" spans="1:7" ht="15">
      <c r="A3567" s="144"/>
      <c r="B3567" s="145" t="s">
        <v>242</v>
      </c>
      <c r="C3567" s="147" t="s">
        <v>83</v>
      </c>
      <c r="D3567" s="145"/>
      <c r="E3567" s="145"/>
      <c r="F3567" s="145"/>
      <c r="G3567" s="145"/>
    </row>
    <row r="3568" spans="1:7" ht="15">
      <c r="A3568" s="144"/>
      <c r="B3568" s="145" t="s">
        <v>93</v>
      </c>
      <c r="C3568" s="170" t="str">
        <f>A3565</f>
        <v>B.47.c</v>
      </c>
      <c r="D3568" s="145"/>
      <c r="E3568" s="145"/>
      <c r="F3568" s="145"/>
      <c r="G3568" s="145"/>
    </row>
    <row r="3569" spans="1:7" ht="15">
      <c r="A3569" s="144"/>
      <c r="B3569" s="145" t="s">
        <v>1350</v>
      </c>
      <c r="C3569" s="145" t="s">
        <v>1349</v>
      </c>
      <c r="D3569" s="145"/>
      <c r="E3569" s="145"/>
      <c r="F3569" s="145"/>
      <c r="G3569" s="145"/>
    </row>
    <row r="3570" spans="1:7" ht="15">
      <c r="A3570" s="144"/>
      <c r="B3570" s="145" t="s">
        <v>243</v>
      </c>
      <c r="C3570" s="149" t="s">
        <v>816</v>
      </c>
      <c r="D3570" s="145"/>
      <c r="E3570" s="145"/>
      <c r="F3570" s="145"/>
      <c r="G3570" s="145"/>
    </row>
    <row r="3571" spans="1:7" ht="15">
      <c r="A3571" s="144"/>
      <c r="B3571" s="145" t="s">
        <v>245</v>
      </c>
      <c r="C3571" s="150" t="s">
        <v>1334</v>
      </c>
      <c r="D3571" s="145"/>
      <c r="E3571" s="145"/>
      <c r="F3571" s="145"/>
      <c r="G3571" s="145"/>
    </row>
    <row r="3572" spans="1:7" ht="15">
      <c r="A3572" s="144"/>
      <c r="B3572" s="145"/>
      <c r="C3572" s="145"/>
      <c r="D3572" s="145"/>
      <c r="E3572" s="145"/>
      <c r="F3572" s="145"/>
      <c r="G3572" s="145"/>
    </row>
    <row r="3573" spans="1:7" ht="15">
      <c r="A3573" s="144"/>
      <c r="B3573" s="151" t="s">
        <v>246</v>
      </c>
      <c r="C3573" s="151" t="s">
        <v>69</v>
      </c>
      <c r="D3573" s="151" t="s">
        <v>91</v>
      </c>
      <c r="E3573" s="151" t="s">
        <v>247</v>
      </c>
      <c r="F3573" s="151" t="s">
        <v>248</v>
      </c>
      <c r="G3573" s="151" t="s">
        <v>249</v>
      </c>
    </row>
    <row r="3574" spans="1:7" ht="15">
      <c r="A3574" s="144"/>
      <c r="B3574" s="623" t="s">
        <v>789</v>
      </c>
      <c r="C3574" s="623"/>
      <c r="D3574" s="623"/>
      <c r="E3574" s="623"/>
      <c r="F3574" s="623"/>
      <c r="G3574" s="623"/>
    </row>
    <row r="3575" spans="1:7" ht="15">
      <c r="A3575" s="144"/>
      <c r="B3575" s="297" t="s">
        <v>585</v>
      </c>
      <c r="C3575" s="153" t="s">
        <v>790</v>
      </c>
      <c r="D3575" s="154" t="s">
        <v>251</v>
      </c>
      <c r="E3575" s="298">
        <v>1.5</v>
      </c>
      <c r="F3575" s="155">
        <v>5.6</v>
      </c>
      <c r="G3575" s="156">
        <f>E3575*F3575</f>
        <v>8.399999999999999</v>
      </c>
    </row>
    <row r="3576" spans="1:7" ht="15">
      <c r="A3576" s="144"/>
      <c r="B3576" s="297" t="s">
        <v>582</v>
      </c>
      <c r="C3576" s="153" t="s">
        <v>791</v>
      </c>
      <c r="D3576" s="154" t="s">
        <v>251</v>
      </c>
      <c r="E3576" s="298">
        <f>E3575</f>
        <v>1.5</v>
      </c>
      <c r="F3576" s="155">
        <v>7.2</v>
      </c>
      <c r="G3576" s="156">
        <f>E3576*F3576</f>
        <v>10.8</v>
      </c>
    </row>
    <row r="3577" spans="1:7" ht="15">
      <c r="A3577" s="144"/>
      <c r="B3577" s="619" t="s">
        <v>805</v>
      </c>
      <c r="C3577" s="619"/>
      <c r="D3577" s="619"/>
      <c r="E3577" s="619"/>
      <c r="F3577" s="619"/>
      <c r="G3577" s="156">
        <f>0.1*G3576</f>
        <v>1.08</v>
      </c>
    </row>
    <row r="3578" spans="1:7" ht="15">
      <c r="A3578" s="144"/>
      <c r="B3578" s="619" t="s">
        <v>792</v>
      </c>
      <c r="C3578" s="619"/>
      <c r="D3578" s="619"/>
      <c r="E3578" s="619"/>
      <c r="F3578" s="619"/>
      <c r="G3578" s="162">
        <f>SUM(G3575:G3577)</f>
        <v>20.28</v>
      </c>
    </row>
    <row r="3579" spans="1:7" ht="15">
      <c r="A3579" s="144"/>
      <c r="B3579" s="620" t="s">
        <v>90</v>
      </c>
      <c r="C3579" s="620"/>
      <c r="D3579" s="620"/>
      <c r="E3579" s="620"/>
      <c r="F3579" s="620"/>
      <c r="G3579" s="620"/>
    </row>
    <row r="3580" spans="1:7" ht="15">
      <c r="A3580" s="144"/>
      <c r="B3580" s="299" t="s">
        <v>629</v>
      </c>
      <c r="C3580" s="153" t="s">
        <v>630</v>
      </c>
      <c r="D3580" s="154" t="s">
        <v>825</v>
      </c>
      <c r="E3580" s="298">
        <v>3.55</v>
      </c>
      <c r="F3580" s="155">
        <v>3.44</v>
      </c>
      <c r="G3580" s="156">
        <f>E3580*F3580</f>
        <v>12.212</v>
      </c>
    </row>
    <row r="3581" spans="1:7" ht="15">
      <c r="A3581" s="144"/>
      <c r="B3581" s="299" t="s">
        <v>633</v>
      </c>
      <c r="C3581" s="153" t="s">
        <v>634</v>
      </c>
      <c r="D3581" s="154" t="s">
        <v>961</v>
      </c>
      <c r="E3581" s="298">
        <v>0.271</v>
      </c>
      <c r="F3581" s="155">
        <v>8.15</v>
      </c>
      <c r="G3581" s="156">
        <f>E3581*F3581</f>
        <v>2.2086500000000004</v>
      </c>
    </row>
    <row r="3582" spans="1:7" ht="15">
      <c r="A3582" s="144"/>
      <c r="B3582" s="299" t="s">
        <v>962</v>
      </c>
      <c r="C3582" s="153" t="s">
        <v>963</v>
      </c>
      <c r="D3582" s="154" t="s">
        <v>961</v>
      </c>
      <c r="E3582" s="298">
        <f>E3581</f>
        <v>0.271</v>
      </c>
      <c r="F3582" s="155">
        <v>11.2</v>
      </c>
      <c r="G3582" s="156">
        <f>E3582*F3582</f>
        <v>3.0352</v>
      </c>
    </row>
    <row r="3583" spans="1:7" ht="15">
      <c r="A3583" s="144"/>
      <c r="B3583" s="299">
        <v>2510</v>
      </c>
      <c r="C3583" s="153" t="s">
        <v>627</v>
      </c>
      <c r="D3583" s="154" t="s">
        <v>808</v>
      </c>
      <c r="E3583" s="298">
        <v>1</v>
      </c>
      <c r="F3583" s="155">
        <v>38.44</v>
      </c>
      <c r="G3583" s="156">
        <f>E3583*F3583</f>
        <v>38.44</v>
      </c>
    </row>
    <row r="3584" spans="1:7" ht="74.25">
      <c r="A3584" s="144"/>
      <c r="B3584" s="297" t="s">
        <v>1033</v>
      </c>
      <c r="C3584" s="153" t="s">
        <v>966</v>
      </c>
      <c r="D3584" s="154" t="s">
        <v>808</v>
      </c>
      <c r="E3584" s="298">
        <v>1</v>
      </c>
      <c r="F3584" s="155">
        <f>990-265</f>
        <v>725</v>
      </c>
      <c r="G3584" s="156">
        <f>E3584*F3584</f>
        <v>725</v>
      </c>
    </row>
    <row r="3585" spans="1:7" ht="15">
      <c r="A3585" s="144"/>
      <c r="B3585" s="619" t="s">
        <v>793</v>
      </c>
      <c r="C3585" s="619"/>
      <c r="D3585" s="619"/>
      <c r="E3585" s="619"/>
      <c r="F3585" s="619"/>
      <c r="G3585" s="162">
        <f>SUM(G3580:G3584)</f>
        <v>780.89585</v>
      </c>
    </row>
    <row r="3586" spans="1:7" ht="15">
      <c r="A3586" s="144"/>
      <c r="B3586" s="620" t="s">
        <v>794</v>
      </c>
      <c r="C3586" s="620"/>
      <c r="D3586" s="620"/>
      <c r="E3586" s="620"/>
      <c r="F3586" s="620"/>
      <c r="G3586" s="620"/>
    </row>
    <row r="3587" spans="1:7" ht="24.75">
      <c r="A3587" s="144"/>
      <c r="B3587" s="297" t="s">
        <v>1175</v>
      </c>
      <c r="C3587" s="153" t="s">
        <v>239</v>
      </c>
      <c r="D3587" s="154" t="s">
        <v>240</v>
      </c>
      <c r="E3587" s="298">
        <f>E3575</f>
        <v>1.5</v>
      </c>
      <c r="F3587" s="155">
        <v>100.06</v>
      </c>
      <c r="G3587" s="156">
        <f>E3587*F3587</f>
        <v>150.09</v>
      </c>
    </row>
    <row r="3588" spans="1:7" ht="15">
      <c r="A3588" s="144"/>
      <c r="B3588" s="619" t="s">
        <v>797</v>
      </c>
      <c r="C3588" s="619"/>
      <c r="D3588" s="619"/>
      <c r="E3588" s="619"/>
      <c r="F3588" s="619"/>
      <c r="G3588" s="162">
        <f>G3587</f>
        <v>150.09</v>
      </c>
    </row>
    <row r="3589" spans="1:7" ht="15">
      <c r="A3589" s="144"/>
      <c r="B3589" s="620" t="s">
        <v>798</v>
      </c>
      <c r="C3589" s="620"/>
      <c r="D3589" s="620"/>
      <c r="E3589" s="620"/>
      <c r="F3589" s="620"/>
      <c r="G3589" s="620"/>
    </row>
    <row r="3590" spans="1:7" ht="15">
      <c r="A3590" s="144"/>
      <c r="B3590" s="300"/>
      <c r="C3590" s="153"/>
      <c r="D3590" s="154"/>
      <c r="E3590" s="298"/>
      <c r="F3590" s="298"/>
      <c r="G3590" s="156"/>
    </row>
    <row r="3591" spans="1:7" ht="15">
      <c r="A3591" s="144"/>
      <c r="B3591" s="300"/>
      <c r="C3591" s="301"/>
      <c r="D3591" s="154"/>
      <c r="E3591" s="298"/>
      <c r="F3591" s="302"/>
      <c r="G3591" s="156"/>
    </row>
    <row r="3592" spans="1:7" ht="15">
      <c r="A3592" s="144"/>
      <c r="B3592" s="303"/>
      <c r="C3592" s="304"/>
      <c r="D3592" s="305"/>
      <c r="E3592" s="306"/>
      <c r="F3592" s="305"/>
      <c r="G3592" s="306"/>
    </row>
    <row r="3593" spans="1:7" ht="15">
      <c r="A3593" s="144"/>
      <c r="B3593" s="621" t="s">
        <v>799</v>
      </c>
      <c r="C3593" s="621"/>
      <c r="D3593" s="621"/>
      <c r="E3593" s="621"/>
      <c r="F3593" s="621"/>
      <c r="G3593" s="307">
        <v>0</v>
      </c>
    </row>
    <row r="3594" spans="1:7" ht="15">
      <c r="A3594" s="144"/>
      <c r="B3594" s="435"/>
      <c r="C3594" s="435"/>
      <c r="D3594" s="435"/>
      <c r="E3594" s="435"/>
      <c r="F3594" s="435"/>
      <c r="G3594" s="435"/>
    </row>
    <row r="3595" spans="1:7" ht="16.5">
      <c r="A3595" s="144"/>
      <c r="B3595" s="435"/>
      <c r="C3595" s="435"/>
      <c r="D3595" s="435"/>
      <c r="E3595" s="435"/>
      <c r="F3595" s="434" t="s">
        <v>256</v>
      </c>
      <c r="G3595" s="162">
        <f>G3588+G3585+G3578</f>
        <v>951.26585</v>
      </c>
    </row>
    <row r="3596" spans="1:7" ht="24.75">
      <c r="A3596" s="144"/>
      <c r="B3596" s="435"/>
      <c r="C3596" s="435"/>
      <c r="D3596" s="435"/>
      <c r="E3596" s="435"/>
      <c r="F3596" s="434" t="s">
        <v>800</v>
      </c>
      <c r="G3596" s="162">
        <f>'3 - Encargos Soc Anexo C'!$C$55%*'6- Comp Preç Unit'!G3578</f>
        <v>23.729628000000005</v>
      </c>
    </row>
    <row r="3597" spans="1:7" ht="15">
      <c r="A3597" s="144"/>
      <c r="B3597" s="622"/>
      <c r="C3597" s="622"/>
      <c r="D3597" s="163"/>
      <c r="E3597" s="163"/>
      <c r="F3597" s="434" t="s">
        <v>258</v>
      </c>
      <c r="G3597" s="418">
        <f>'4 - BDI - Anexo D'!$I$26*(G3595+G3596)</f>
        <v>279.8439986580088</v>
      </c>
    </row>
    <row r="3598" spans="1:7" ht="16.5">
      <c r="A3598" s="144"/>
      <c r="B3598" s="622"/>
      <c r="C3598" s="622"/>
      <c r="D3598" s="163"/>
      <c r="E3598" s="163"/>
      <c r="F3598" s="308" t="s">
        <v>802</v>
      </c>
      <c r="G3598" s="309">
        <f>SUM(G3595:G3597)</f>
        <v>1254.8394766580088</v>
      </c>
    </row>
    <row r="3599" spans="1:7" ht="16.5">
      <c r="A3599" s="171"/>
      <c r="B3599" s="171"/>
      <c r="C3599" s="171"/>
      <c r="D3599" s="171"/>
      <c r="E3599" s="171"/>
      <c r="F3599" s="308" t="s">
        <v>803</v>
      </c>
      <c r="G3599" s="309">
        <f>SUM(G3595:G3596)</f>
        <v>974.995478</v>
      </c>
    </row>
    <row r="3600" spans="1:7" ht="15">
      <c r="A3600" s="171"/>
      <c r="B3600" s="171"/>
      <c r="C3600" s="171"/>
      <c r="D3600" s="171"/>
      <c r="E3600" s="171"/>
      <c r="F3600" s="419"/>
      <c r="G3600" s="420"/>
    </row>
    <row r="3601" spans="1:9" ht="33">
      <c r="A3601" s="172" t="str">
        <f>'Orçamento Básico - Anexo A'!A161</f>
        <v>B.47.d</v>
      </c>
      <c r="B3601" s="167"/>
      <c r="C3601" s="429" t="str">
        <f>'Orçamento Básico - Anexo A'!B157</f>
        <v>Ampliação e Eficientização do Sistema de Iluminação Pública (IP) com Instalação de luminária em LED em braços ou suportes em topo de poste (com fornecimento do material )</v>
      </c>
      <c r="D3601" s="167" t="s">
        <v>83</v>
      </c>
      <c r="E3601" s="167"/>
      <c r="F3601" s="167"/>
      <c r="G3601" s="173">
        <f>G3635</f>
        <v>1434.9954779999998</v>
      </c>
      <c r="I3601" s="422"/>
    </row>
    <row r="3602" spans="1:7" ht="15">
      <c r="A3602" s="144"/>
      <c r="B3602" s="145" t="s">
        <v>241</v>
      </c>
      <c r="C3602" s="430" t="str">
        <f>'Orçamento Básico - Anexo A'!B161</f>
        <v>Luminária LED &gt; 100 - 150W</v>
      </c>
      <c r="D3602" s="145"/>
      <c r="E3602" s="145"/>
      <c r="F3602" s="145"/>
      <c r="G3602" s="145"/>
    </row>
    <row r="3603" spans="1:7" ht="15">
      <c r="A3603" s="144"/>
      <c r="B3603" s="145" t="s">
        <v>242</v>
      </c>
      <c r="C3603" s="147" t="s">
        <v>83</v>
      </c>
      <c r="D3603" s="145"/>
      <c r="E3603" s="145"/>
      <c r="F3603" s="145"/>
      <c r="G3603" s="145"/>
    </row>
    <row r="3604" spans="1:7" ht="15">
      <c r="A3604" s="144"/>
      <c r="B3604" s="145" t="s">
        <v>93</v>
      </c>
      <c r="C3604" s="170" t="str">
        <f>A3601</f>
        <v>B.47.d</v>
      </c>
      <c r="D3604" s="145"/>
      <c r="E3604" s="145"/>
      <c r="F3604" s="145"/>
      <c r="G3604" s="145"/>
    </row>
    <row r="3605" spans="1:7" ht="15">
      <c r="A3605" s="144"/>
      <c r="B3605" s="145" t="s">
        <v>1350</v>
      </c>
      <c r="C3605" s="145" t="s">
        <v>1349</v>
      </c>
      <c r="D3605" s="145"/>
      <c r="E3605" s="145"/>
      <c r="F3605" s="145"/>
      <c r="G3605" s="145"/>
    </row>
    <row r="3606" spans="1:7" ht="15">
      <c r="A3606" s="144"/>
      <c r="B3606" s="145" t="s">
        <v>243</v>
      </c>
      <c r="C3606" s="149" t="s">
        <v>816</v>
      </c>
      <c r="D3606" s="145"/>
      <c r="E3606" s="145"/>
      <c r="F3606" s="145"/>
      <c r="G3606" s="145"/>
    </row>
    <row r="3607" spans="1:7" ht="15">
      <c r="A3607" s="144"/>
      <c r="B3607" s="145" t="s">
        <v>245</v>
      </c>
      <c r="C3607" s="150" t="s">
        <v>1334</v>
      </c>
      <c r="D3607" s="145"/>
      <c r="E3607" s="145"/>
      <c r="F3607" s="145"/>
      <c r="G3607" s="145"/>
    </row>
    <row r="3608" spans="1:7" ht="15">
      <c r="A3608" s="144"/>
      <c r="B3608" s="145"/>
      <c r="C3608" s="145"/>
      <c r="D3608" s="145"/>
      <c r="E3608" s="145"/>
      <c r="F3608" s="145"/>
      <c r="G3608" s="145"/>
    </row>
    <row r="3609" spans="1:7" ht="15">
      <c r="A3609" s="144"/>
      <c r="B3609" s="151" t="s">
        <v>246</v>
      </c>
      <c r="C3609" s="151" t="s">
        <v>69</v>
      </c>
      <c r="D3609" s="151" t="s">
        <v>91</v>
      </c>
      <c r="E3609" s="151" t="s">
        <v>247</v>
      </c>
      <c r="F3609" s="151" t="s">
        <v>248</v>
      </c>
      <c r="G3609" s="151" t="s">
        <v>249</v>
      </c>
    </row>
    <row r="3610" spans="1:7" ht="15">
      <c r="A3610" s="144"/>
      <c r="B3610" s="623" t="s">
        <v>789</v>
      </c>
      <c r="C3610" s="623"/>
      <c r="D3610" s="623"/>
      <c r="E3610" s="623"/>
      <c r="F3610" s="623"/>
      <c r="G3610" s="623"/>
    </row>
    <row r="3611" spans="1:7" ht="15">
      <c r="A3611" s="144"/>
      <c r="B3611" s="297" t="s">
        <v>585</v>
      </c>
      <c r="C3611" s="153" t="s">
        <v>790</v>
      </c>
      <c r="D3611" s="154" t="s">
        <v>251</v>
      </c>
      <c r="E3611" s="298">
        <v>1.5</v>
      </c>
      <c r="F3611" s="155">
        <v>5.6</v>
      </c>
      <c r="G3611" s="156">
        <f>E3611*F3611</f>
        <v>8.399999999999999</v>
      </c>
    </row>
    <row r="3612" spans="1:7" ht="22.5" customHeight="1">
      <c r="A3612" s="144"/>
      <c r="B3612" s="297" t="s">
        <v>582</v>
      </c>
      <c r="C3612" s="153" t="s">
        <v>791</v>
      </c>
      <c r="D3612" s="154" t="s">
        <v>251</v>
      </c>
      <c r="E3612" s="298">
        <f>E3611</f>
        <v>1.5</v>
      </c>
      <c r="F3612" s="155">
        <v>7.2</v>
      </c>
      <c r="G3612" s="156">
        <f>E3612*F3612</f>
        <v>10.8</v>
      </c>
    </row>
    <row r="3613" spans="1:7" ht="15">
      <c r="A3613" s="144"/>
      <c r="B3613" s="619" t="s">
        <v>805</v>
      </c>
      <c r="C3613" s="619"/>
      <c r="D3613" s="619"/>
      <c r="E3613" s="619"/>
      <c r="F3613" s="619"/>
      <c r="G3613" s="156">
        <f>0.1*G3612</f>
        <v>1.08</v>
      </c>
    </row>
    <row r="3614" spans="1:7" ht="15">
      <c r="A3614" s="144"/>
      <c r="B3614" s="619" t="s">
        <v>792</v>
      </c>
      <c r="C3614" s="619"/>
      <c r="D3614" s="619"/>
      <c r="E3614" s="619"/>
      <c r="F3614" s="619"/>
      <c r="G3614" s="162">
        <f>SUM(G3611:G3613)</f>
        <v>20.28</v>
      </c>
    </row>
    <row r="3615" spans="1:7" ht="15">
      <c r="A3615" s="144"/>
      <c r="B3615" s="620" t="s">
        <v>90</v>
      </c>
      <c r="C3615" s="620"/>
      <c r="D3615" s="620"/>
      <c r="E3615" s="620"/>
      <c r="F3615" s="620"/>
      <c r="G3615" s="620"/>
    </row>
    <row r="3616" spans="1:7" ht="15">
      <c r="A3616" s="144"/>
      <c r="B3616" s="299" t="s">
        <v>629</v>
      </c>
      <c r="C3616" s="153" t="s">
        <v>630</v>
      </c>
      <c r="D3616" s="154" t="s">
        <v>825</v>
      </c>
      <c r="E3616" s="298">
        <v>3.55</v>
      </c>
      <c r="F3616" s="155">
        <v>3.44</v>
      </c>
      <c r="G3616" s="156">
        <f>E3616*F3616</f>
        <v>12.212</v>
      </c>
    </row>
    <row r="3617" spans="1:7" ht="15">
      <c r="A3617" s="144"/>
      <c r="B3617" s="299" t="s">
        <v>633</v>
      </c>
      <c r="C3617" s="153" t="s">
        <v>634</v>
      </c>
      <c r="D3617" s="154" t="s">
        <v>961</v>
      </c>
      <c r="E3617" s="298">
        <v>0.271</v>
      </c>
      <c r="F3617" s="155">
        <v>8.15</v>
      </c>
      <c r="G3617" s="156">
        <f>E3617*F3617</f>
        <v>2.2086500000000004</v>
      </c>
    </row>
    <row r="3618" spans="1:7" ht="15">
      <c r="A3618" s="144"/>
      <c r="B3618" s="299" t="s">
        <v>962</v>
      </c>
      <c r="C3618" s="153" t="s">
        <v>963</v>
      </c>
      <c r="D3618" s="154" t="s">
        <v>961</v>
      </c>
      <c r="E3618" s="298">
        <f>E3617</f>
        <v>0.271</v>
      </c>
      <c r="F3618" s="155">
        <v>11.2</v>
      </c>
      <c r="G3618" s="156">
        <f>E3618*F3618</f>
        <v>3.0352</v>
      </c>
    </row>
    <row r="3619" spans="1:7" ht="15">
      <c r="A3619" s="144"/>
      <c r="B3619" s="299">
        <v>2510</v>
      </c>
      <c r="C3619" s="153" t="s">
        <v>627</v>
      </c>
      <c r="D3619" s="154" t="s">
        <v>808</v>
      </c>
      <c r="E3619" s="298">
        <v>1</v>
      </c>
      <c r="F3619" s="155">
        <v>38.44</v>
      </c>
      <c r="G3619" s="156">
        <f>E3619*F3619</f>
        <v>38.44</v>
      </c>
    </row>
    <row r="3620" spans="1:7" ht="74.25">
      <c r="A3620" s="144"/>
      <c r="B3620" s="297" t="s">
        <v>1034</v>
      </c>
      <c r="C3620" s="153" t="s">
        <v>967</v>
      </c>
      <c r="D3620" s="154" t="s">
        <v>808</v>
      </c>
      <c r="E3620" s="298">
        <v>1</v>
      </c>
      <c r="F3620" s="155">
        <f>640+1006-461</f>
        <v>1185</v>
      </c>
      <c r="G3620" s="156">
        <f>E3620*F3620</f>
        <v>1185</v>
      </c>
    </row>
    <row r="3621" spans="1:7" ht="15">
      <c r="A3621" s="144"/>
      <c r="B3621" s="619" t="s">
        <v>793</v>
      </c>
      <c r="C3621" s="619"/>
      <c r="D3621" s="619"/>
      <c r="E3621" s="619"/>
      <c r="F3621" s="619"/>
      <c r="G3621" s="162">
        <f>SUM(G3616:G3620)</f>
        <v>1240.8958499999999</v>
      </c>
    </row>
    <row r="3622" spans="1:7" ht="15">
      <c r="A3622" s="144"/>
      <c r="B3622" s="620" t="s">
        <v>794</v>
      </c>
      <c r="C3622" s="620"/>
      <c r="D3622" s="620"/>
      <c r="E3622" s="620"/>
      <c r="F3622" s="620"/>
      <c r="G3622" s="620"/>
    </row>
    <row r="3623" spans="1:7" ht="24.75">
      <c r="A3623" s="144"/>
      <c r="B3623" s="297" t="s">
        <v>1175</v>
      </c>
      <c r="C3623" s="153" t="s">
        <v>239</v>
      </c>
      <c r="D3623" s="154" t="s">
        <v>240</v>
      </c>
      <c r="E3623" s="298">
        <f>E3611</f>
        <v>1.5</v>
      </c>
      <c r="F3623" s="155">
        <v>100.06</v>
      </c>
      <c r="G3623" s="156">
        <f>E3623*F3623</f>
        <v>150.09</v>
      </c>
    </row>
    <row r="3624" spans="1:7" ht="15">
      <c r="A3624" s="144"/>
      <c r="B3624" s="619" t="s">
        <v>797</v>
      </c>
      <c r="C3624" s="619"/>
      <c r="D3624" s="619"/>
      <c r="E3624" s="619"/>
      <c r="F3624" s="619"/>
      <c r="G3624" s="162">
        <f>G3623</f>
        <v>150.09</v>
      </c>
    </row>
    <row r="3625" spans="1:7" ht="15">
      <c r="A3625" s="144"/>
      <c r="B3625" s="620" t="s">
        <v>798</v>
      </c>
      <c r="C3625" s="620"/>
      <c r="D3625" s="620"/>
      <c r="E3625" s="620"/>
      <c r="F3625" s="620"/>
      <c r="G3625" s="620"/>
    </row>
    <row r="3626" spans="1:7" ht="15">
      <c r="A3626" s="144"/>
      <c r="B3626" s="300"/>
      <c r="C3626" s="153"/>
      <c r="D3626" s="154"/>
      <c r="E3626" s="298"/>
      <c r="F3626" s="298"/>
      <c r="G3626" s="156"/>
    </row>
    <row r="3627" spans="1:7" ht="15">
      <c r="A3627" s="144"/>
      <c r="B3627" s="300"/>
      <c r="C3627" s="301"/>
      <c r="D3627" s="154"/>
      <c r="E3627" s="298"/>
      <c r="F3627" s="302"/>
      <c r="G3627" s="156"/>
    </row>
    <row r="3628" spans="1:7" ht="15">
      <c r="A3628" s="144"/>
      <c r="B3628" s="303"/>
      <c r="C3628" s="304"/>
      <c r="D3628" s="305"/>
      <c r="E3628" s="306"/>
      <c r="F3628" s="305"/>
      <c r="G3628" s="306"/>
    </row>
    <row r="3629" spans="1:7" ht="15">
      <c r="A3629" s="144"/>
      <c r="B3629" s="621" t="s">
        <v>799</v>
      </c>
      <c r="C3629" s="621"/>
      <c r="D3629" s="621"/>
      <c r="E3629" s="621"/>
      <c r="F3629" s="621"/>
      <c r="G3629" s="307">
        <v>0</v>
      </c>
    </row>
    <row r="3630" spans="1:7" ht="15">
      <c r="A3630" s="144"/>
      <c r="B3630" s="435"/>
      <c r="C3630" s="435"/>
      <c r="D3630" s="435"/>
      <c r="E3630" s="435"/>
      <c r="F3630" s="435"/>
      <c r="G3630" s="435"/>
    </row>
    <row r="3631" spans="1:7" ht="16.5">
      <c r="A3631" s="144"/>
      <c r="B3631" s="435"/>
      <c r="C3631" s="435"/>
      <c r="D3631" s="435"/>
      <c r="E3631" s="435"/>
      <c r="F3631" s="434" t="s">
        <v>256</v>
      </c>
      <c r="G3631" s="162">
        <f>G3624+G3621+G3614</f>
        <v>1411.2658499999998</v>
      </c>
    </row>
    <row r="3632" spans="1:7" ht="24.75">
      <c r="A3632" s="144"/>
      <c r="B3632" s="435"/>
      <c r="C3632" s="435"/>
      <c r="D3632" s="435"/>
      <c r="E3632" s="435"/>
      <c r="F3632" s="434" t="s">
        <v>800</v>
      </c>
      <c r="G3632" s="162">
        <f>'3 - Encargos Soc Anexo C'!$C$55%*'6- Comp Preç Unit'!G3614</f>
        <v>23.729628000000005</v>
      </c>
    </row>
    <row r="3633" spans="1:7" ht="15">
      <c r="A3633" s="144"/>
      <c r="B3633" s="622"/>
      <c r="C3633" s="622"/>
      <c r="D3633" s="163"/>
      <c r="E3633" s="163"/>
      <c r="F3633" s="434" t="s">
        <v>258</v>
      </c>
      <c r="G3633" s="418">
        <f>'4 - BDI - Anexo D'!$I$26*(G3631+G3632)</f>
        <v>411.8735744738301</v>
      </c>
    </row>
    <row r="3634" spans="1:7" ht="16.5">
      <c r="A3634" s="144"/>
      <c r="B3634" s="622"/>
      <c r="C3634" s="622"/>
      <c r="D3634" s="163"/>
      <c r="E3634" s="163"/>
      <c r="F3634" s="308" t="s">
        <v>802</v>
      </c>
      <c r="G3634" s="309">
        <f>SUM(G3631:G3633)</f>
        <v>1846.86905247383</v>
      </c>
    </row>
    <row r="3635" spans="1:7" ht="16.5">
      <c r="A3635" s="171"/>
      <c r="B3635" s="171"/>
      <c r="C3635" s="171"/>
      <c r="D3635" s="171"/>
      <c r="E3635" s="171"/>
      <c r="F3635" s="308" t="s">
        <v>803</v>
      </c>
      <c r="G3635" s="309">
        <f>SUM(G3631:G3632)</f>
        <v>1434.9954779999998</v>
      </c>
    </row>
    <row r="3636" spans="1:7" ht="15">
      <c r="A3636" s="171"/>
      <c r="B3636" s="171"/>
      <c r="C3636" s="171"/>
      <c r="D3636" s="171"/>
      <c r="E3636" s="171"/>
      <c r="F3636" s="419"/>
      <c r="G3636" s="420"/>
    </row>
    <row r="3637" spans="1:9" ht="33">
      <c r="A3637" s="172" t="str">
        <f>'Orçamento Básico - Anexo A'!A162</f>
        <v>B.47.e</v>
      </c>
      <c r="B3637" s="167"/>
      <c r="C3637" s="429" t="str">
        <f>'Orçamento Básico - Anexo A'!B157</f>
        <v>Ampliação e Eficientização do Sistema de Iluminação Pública (IP) com Instalação de luminária em LED em braços ou suportes em topo de poste (com fornecimento do material )</v>
      </c>
      <c r="D3637" s="167" t="s">
        <v>83</v>
      </c>
      <c r="E3637" s="167"/>
      <c r="F3637" s="167"/>
      <c r="G3637" s="173">
        <f>G3671</f>
        <v>1649.9954779999998</v>
      </c>
      <c r="I3637" s="422"/>
    </row>
    <row r="3638" spans="1:7" ht="15">
      <c r="A3638" s="144"/>
      <c r="B3638" s="145" t="s">
        <v>241</v>
      </c>
      <c r="C3638" s="430" t="str">
        <f>'Orçamento Básico - Anexo A'!B162</f>
        <v>Luminária LED &gt; 150 - 200W</v>
      </c>
      <c r="D3638" s="145"/>
      <c r="E3638" s="145"/>
      <c r="F3638" s="145"/>
      <c r="G3638" s="145"/>
    </row>
    <row r="3639" spans="1:7" ht="15">
      <c r="A3639" s="144"/>
      <c r="B3639" s="145" t="s">
        <v>242</v>
      </c>
      <c r="C3639" s="147" t="s">
        <v>83</v>
      </c>
      <c r="D3639" s="145"/>
      <c r="E3639" s="145"/>
      <c r="F3639" s="145"/>
      <c r="G3639" s="145"/>
    </row>
    <row r="3640" spans="1:7" ht="15">
      <c r="A3640" s="144"/>
      <c r="B3640" s="145" t="s">
        <v>93</v>
      </c>
      <c r="C3640" s="170" t="str">
        <f>A3637</f>
        <v>B.47.e</v>
      </c>
      <c r="D3640" s="145"/>
      <c r="E3640" s="145"/>
      <c r="F3640" s="145"/>
      <c r="G3640" s="145"/>
    </row>
    <row r="3641" spans="1:7" ht="15">
      <c r="A3641" s="144"/>
      <c r="B3641" s="145" t="s">
        <v>1350</v>
      </c>
      <c r="C3641" s="145" t="s">
        <v>1349</v>
      </c>
      <c r="D3641" s="145"/>
      <c r="E3641" s="145"/>
      <c r="F3641" s="145"/>
      <c r="G3641" s="145"/>
    </row>
    <row r="3642" spans="1:7" ht="15">
      <c r="A3642" s="144"/>
      <c r="B3642" s="145" t="s">
        <v>243</v>
      </c>
      <c r="C3642" s="149" t="s">
        <v>816</v>
      </c>
      <c r="D3642" s="145"/>
      <c r="E3642" s="145"/>
      <c r="F3642" s="145"/>
      <c r="G3642" s="145"/>
    </row>
    <row r="3643" spans="1:7" ht="15">
      <c r="A3643" s="144"/>
      <c r="B3643" s="145" t="s">
        <v>245</v>
      </c>
      <c r="C3643" s="150" t="s">
        <v>1334</v>
      </c>
      <c r="D3643" s="145"/>
      <c r="E3643" s="145"/>
      <c r="F3643" s="145"/>
      <c r="G3643" s="145"/>
    </row>
    <row r="3644" spans="1:7" ht="15">
      <c r="A3644" s="144"/>
      <c r="B3644" s="145"/>
      <c r="C3644" s="145"/>
      <c r="D3644" s="145"/>
      <c r="E3644" s="145"/>
      <c r="F3644" s="145"/>
      <c r="G3644" s="145"/>
    </row>
    <row r="3645" spans="1:7" ht="15">
      <c r="A3645" s="144"/>
      <c r="B3645" s="151" t="s">
        <v>246</v>
      </c>
      <c r="C3645" s="151" t="s">
        <v>69</v>
      </c>
      <c r="D3645" s="151" t="s">
        <v>91</v>
      </c>
      <c r="E3645" s="151" t="s">
        <v>247</v>
      </c>
      <c r="F3645" s="151" t="s">
        <v>248</v>
      </c>
      <c r="G3645" s="151" t="s">
        <v>249</v>
      </c>
    </row>
    <row r="3646" spans="1:7" ht="15">
      <c r="A3646" s="144"/>
      <c r="B3646" s="623" t="s">
        <v>789</v>
      </c>
      <c r="C3646" s="623"/>
      <c r="D3646" s="623"/>
      <c r="E3646" s="623"/>
      <c r="F3646" s="623"/>
      <c r="G3646" s="623"/>
    </row>
    <row r="3647" spans="1:7" ht="15">
      <c r="A3647" s="144"/>
      <c r="B3647" s="297" t="s">
        <v>585</v>
      </c>
      <c r="C3647" s="153" t="s">
        <v>790</v>
      </c>
      <c r="D3647" s="154" t="s">
        <v>251</v>
      </c>
      <c r="E3647" s="298">
        <v>1.5</v>
      </c>
      <c r="F3647" s="155">
        <v>5.6</v>
      </c>
      <c r="G3647" s="156">
        <f>E3647*F3647</f>
        <v>8.399999999999999</v>
      </c>
    </row>
    <row r="3648" spans="1:7" ht="15">
      <c r="A3648" s="144"/>
      <c r="B3648" s="297" t="s">
        <v>582</v>
      </c>
      <c r="C3648" s="153" t="s">
        <v>791</v>
      </c>
      <c r="D3648" s="154" t="s">
        <v>251</v>
      </c>
      <c r="E3648" s="298">
        <f>E3647</f>
        <v>1.5</v>
      </c>
      <c r="F3648" s="155">
        <v>7.2</v>
      </c>
      <c r="G3648" s="156">
        <f>E3648*F3648</f>
        <v>10.8</v>
      </c>
    </row>
    <row r="3649" spans="1:7" ht="15">
      <c r="A3649" s="144"/>
      <c r="B3649" s="619" t="s">
        <v>805</v>
      </c>
      <c r="C3649" s="619"/>
      <c r="D3649" s="619"/>
      <c r="E3649" s="619"/>
      <c r="F3649" s="619"/>
      <c r="G3649" s="156">
        <f>0.1*G3648</f>
        <v>1.08</v>
      </c>
    </row>
    <row r="3650" spans="1:7" ht="15">
      <c r="A3650" s="144"/>
      <c r="B3650" s="619" t="s">
        <v>792</v>
      </c>
      <c r="C3650" s="619"/>
      <c r="D3650" s="619"/>
      <c r="E3650" s="619"/>
      <c r="F3650" s="619"/>
      <c r="G3650" s="162">
        <f>SUM(G3647:G3649)</f>
        <v>20.28</v>
      </c>
    </row>
    <row r="3651" spans="1:7" ht="15">
      <c r="A3651" s="144"/>
      <c r="B3651" s="620" t="s">
        <v>90</v>
      </c>
      <c r="C3651" s="620"/>
      <c r="D3651" s="620"/>
      <c r="E3651" s="620"/>
      <c r="F3651" s="620"/>
      <c r="G3651" s="620"/>
    </row>
    <row r="3652" spans="1:7" ht="15">
      <c r="A3652" s="144"/>
      <c r="B3652" s="299" t="s">
        <v>629</v>
      </c>
      <c r="C3652" s="153" t="s">
        <v>630</v>
      </c>
      <c r="D3652" s="154" t="s">
        <v>825</v>
      </c>
      <c r="E3652" s="298">
        <v>3.55</v>
      </c>
      <c r="F3652" s="155">
        <v>3.44</v>
      </c>
      <c r="G3652" s="156">
        <f>E3652*F3652</f>
        <v>12.212</v>
      </c>
    </row>
    <row r="3653" spans="1:7" ht="15">
      <c r="A3653" s="144"/>
      <c r="B3653" s="299" t="s">
        <v>633</v>
      </c>
      <c r="C3653" s="153" t="s">
        <v>634</v>
      </c>
      <c r="D3653" s="154" t="s">
        <v>961</v>
      </c>
      <c r="E3653" s="298">
        <v>0.271</v>
      </c>
      <c r="F3653" s="155">
        <v>8.15</v>
      </c>
      <c r="G3653" s="156">
        <f>E3653*F3653</f>
        <v>2.2086500000000004</v>
      </c>
    </row>
    <row r="3654" spans="1:7" ht="15">
      <c r="A3654" s="144"/>
      <c r="B3654" s="299" t="s">
        <v>962</v>
      </c>
      <c r="C3654" s="153" t="s">
        <v>963</v>
      </c>
      <c r="D3654" s="154" t="s">
        <v>961</v>
      </c>
      <c r="E3654" s="298">
        <f>E3653</f>
        <v>0.271</v>
      </c>
      <c r="F3654" s="155">
        <v>11.2</v>
      </c>
      <c r="G3654" s="156">
        <f>E3654*F3654</f>
        <v>3.0352</v>
      </c>
    </row>
    <row r="3655" spans="1:7" ht="15">
      <c r="A3655" s="144"/>
      <c r="B3655" s="299">
        <v>2510</v>
      </c>
      <c r="C3655" s="153" t="s">
        <v>627</v>
      </c>
      <c r="D3655" s="154" t="s">
        <v>808</v>
      </c>
      <c r="E3655" s="298">
        <v>1</v>
      </c>
      <c r="F3655" s="155">
        <v>38.44</v>
      </c>
      <c r="G3655" s="156">
        <f>E3655*F3655</f>
        <v>38.44</v>
      </c>
    </row>
    <row r="3656" spans="1:7" ht="74.25">
      <c r="A3656" s="144"/>
      <c r="B3656" s="297" t="s">
        <v>1035</v>
      </c>
      <c r="C3656" s="153" t="s">
        <v>968</v>
      </c>
      <c r="D3656" s="154" t="s">
        <v>808</v>
      </c>
      <c r="E3656" s="298">
        <v>1</v>
      </c>
      <c r="F3656" s="155">
        <f>650+1420-670</f>
        <v>1400</v>
      </c>
      <c r="G3656" s="156">
        <f>E3656*F3656</f>
        <v>1400</v>
      </c>
    </row>
    <row r="3657" spans="1:7" ht="36" customHeight="1">
      <c r="A3657" s="144"/>
      <c r="B3657" s="619" t="s">
        <v>793</v>
      </c>
      <c r="C3657" s="619"/>
      <c r="D3657" s="619"/>
      <c r="E3657" s="619"/>
      <c r="F3657" s="619"/>
      <c r="G3657" s="162">
        <f>SUM(G3652:G3656)</f>
        <v>1455.8958499999999</v>
      </c>
    </row>
    <row r="3658" spans="1:7" ht="15">
      <c r="A3658" s="144"/>
      <c r="B3658" s="620" t="s">
        <v>794</v>
      </c>
      <c r="C3658" s="620"/>
      <c r="D3658" s="620"/>
      <c r="E3658" s="620"/>
      <c r="F3658" s="620"/>
      <c r="G3658" s="620"/>
    </row>
    <row r="3659" spans="1:7" ht="24.75">
      <c r="A3659" s="144"/>
      <c r="B3659" s="297" t="s">
        <v>1175</v>
      </c>
      <c r="C3659" s="153" t="s">
        <v>239</v>
      </c>
      <c r="D3659" s="154" t="s">
        <v>240</v>
      </c>
      <c r="E3659" s="298">
        <f>E3647</f>
        <v>1.5</v>
      </c>
      <c r="F3659" s="155">
        <v>100.06</v>
      </c>
      <c r="G3659" s="156">
        <f>E3659*F3659</f>
        <v>150.09</v>
      </c>
    </row>
    <row r="3660" spans="1:7" ht="15">
      <c r="A3660" s="144"/>
      <c r="B3660" s="619" t="s">
        <v>797</v>
      </c>
      <c r="C3660" s="619"/>
      <c r="D3660" s="619"/>
      <c r="E3660" s="619"/>
      <c r="F3660" s="619"/>
      <c r="G3660" s="162">
        <f>G3659</f>
        <v>150.09</v>
      </c>
    </row>
    <row r="3661" spans="1:7" ht="15">
      <c r="A3661" s="144"/>
      <c r="B3661" s="620" t="s">
        <v>798</v>
      </c>
      <c r="C3661" s="620"/>
      <c r="D3661" s="620"/>
      <c r="E3661" s="620"/>
      <c r="F3661" s="620"/>
      <c r="G3661" s="620"/>
    </row>
    <row r="3662" spans="1:7" ht="15">
      <c r="A3662" s="144"/>
      <c r="B3662" s="300"/>
      <c r="C3662" s="153"/>
      <c r="D3662" s="154"/>
      <c r="E3662" s="298"/>
      <c r="F3662" s="298"/>
      <c r="G3662" s="156"/>
    </row>
    <row r="3663" spans="1:7" ht="15">
      <c r="A3663" s="144"/>
      <c r="B3663" s="300"/>
      <c r="C3663" s="301"/>
      <c r="D3663" s="154"/>
      <c r="E3663" s="298"/>
      <c r="F3663" s="302"/>
      <c r="G3663" s="156"/>
    </row>
    <row r="3664" spans="1:7" ht="15">
      <c r="A3664" s="144"/>
      <c r="B3664" s="303"/>
      <c r="C3664" s="304"/>
      <c r="D3664" s="305"/>
      <c r="E3664" s="306"/>
      <c r="F3664" s="305"/>
      <c r="G3664" s="306"/>
    </row>
    <row r="3665" spans="1:7" ht="15">
      <c r="A3665" s="144"/>
      <c r="B3665" s="621" t="s">
        <v>799</v>
      </c>
      <c r="C3665" s="621"/>
      <c r="D3665" s="621"/>
      <c r="E3665" s="621"/>
      <c r="F3665" s="621"/>
      <c r="G3665" s="307">
        <v>0</v>
      </c>
    </row>
    <row r="3666" spans="1:7" ht="15" customHeight="1">
      <c r="A3666" s="144"/>
      <c r="B3666" s="435"/>
      <c r="C3666" s="435"/>
      <c r="D3666" s="435"/>
      <c r="E3666" s="435"/>
      <c r="F3666" s="435"/>
      <c r="G3666" s="435"/>
    </row>
    <row r="3667" spans="1:7" ht="16.5">
      <c r="A3667" s="144"/>
      <c r="B3667" s="435"/>
      <c r="C3667" s="435"/>
      <c r="D3667" s="435"/>
      <c r="E3667" s="435"/>
      <c r="F3667" s="434" t="s">
        <v>256</v>
      </c>
      <c r="G3667" s="162">
        <f>G3660+G3657+G3650</f>
        <v>1626.2658499999998</v>
      </c>
    </row>
    <row r="3668" spans="1:7" ht="24.75">
      <c r="A3668" s="144"/>
      <c r="B3668" s="435"/>
      <c r="C3668" s="435"/>
      <c r="D3668" s="435"/>
      <c r="E3668" s="435"/>
      <c r="F3668" s="434" t="s">
        <v>800</v>
      </c>
      <c r="G3668" s="162">
        <f>'3 - Encargos Soc Anexo C'!$C$55%*'6- Comp Preç Unit'!G3650</f>
        <v>23.729628000000005</v>
      </c>
    </row>
    <row r="3669" spans="1:7" ht="15" customHeight="1">
      <c r="A3669" s="144"/>
      <c r="B3669" s="622"/>
      <c r="C3669" s="622"/>
      <c r="D3669" s="163"/>
      <c r="E3669" s="163"/>
      <c r="F3669" s="434" t="s">
        <v>258</v>
      </c>
      <c r="G3669" s="418">
        <f>'4 - BDI - Anexo D'!$I$26*(G3667+G3668)</f>
        <v>473.583050126877</v>
      </c>
    </row>
    <row r="3670" spans="1:7" ht="15" customHeight="1">
      <c r="A3670" s="144"/>
      <c r="B3670" s="622"/>
      <c r="C3670" s="622"/>
      <c r="D3670" s="163"/>
      <c r="E3670" s="163"/>
      <c r="F3670" s="308" t="s">
        <v>802</v>
      </c>
      <c r="G3670" s="309">
        <f>SUM(G3667:G3669)</f>
        <v>2123.578528126877</v>
      </c>
    </row>
    <row r="3671" spans="1:7" ht="16.5">
      <c r="A3671" s="171"/>
      <c r="B3671" s="171"/>
      <c r="C3671" s="171"/>
      <c r="D3671" s="171"/>
      <c r="E3671" s="171"/>
      <c r="F3671" s="308" t="s">
        <v>803</v>
      </c>
      <c r="G3671" s="309">
        <f>SUM(G3667:G3668)</f>
        <v>1649.9954779999998</v>
      </c>
    </row>
    <row r="3672" spans="1:7" ht="15">
      <c r="A3672" s="171"/>
      <c r="B3672" s="171"/>
      <c r="C3672" s="171"/>
      <c r="D3672" s="171"/>
      <c r="E3672" s="171"/>
      <c r="F3672" s="419"/>
      <c r="G3672" s="420"/>
    </row>
    <row r="3673" spans="1:9" ht="33">
      <c r="A3673" s="172" t="str">
        <f>'Orçamento Básico - Anexo A'!A163</f>
        <v>B.47.f</v>
      </c>
      <c r="B3673" s="167"/>
      <c r="C3673" s="429" t="str">
        <f>'Orçamento Básico - Anexo A'!B157</f>
        <v>Ampliação e Eficientização do Sistema de Iluminação Pública (IP) com Instalação de luminária em LED em braços ou suportes em topo de poste (com fornecimento do material )</v>
      </c>
      <c r="D3673" s="167" t="s">
        <v>83</v>
      </c>
      <c r="E3673" s="167"/>
      <c r="F3673" s="167"/>
      <c r="G3673" s="173">
        <f>G3707</f>
        <v>2349.9954780000003</v>
      </c>
      <c r="I3673" s="422"/>
    </row>
    <row r="3674" spans="1:7" ht="15">
      <c r="A3674" s="144"/>
      <c r="B3674" s="145" t="s">
        <v>241</v>
      </c>
      <c r="C3674" s="430" t="str">
        <f>'Orçamento Básico - Anexo A'!B163</f>
        <v xml:space="preserve">Luminária LED &gt; 200W </v>
      </c>
      <c r="D3674" s="145"/>
      <c r="E3674" s="145"/>
      <c r="F3674" s="145"/>
      <c r="G3674" s="145"/>
    </row>
    <row r="3675" spans="1:7" ht="15">
      <c r="A3675" s="144"/>
      <c r="B3675" s="145" t="s">
        <v>242</v>
      </c>
      <c r="C3675" s="147" t="s">
        <v>83</v>
      </c>
      <c r="D3675" s="145"/>
      <c r="E3675" s="145"/>
      <c r="F3675" s="145"/>
      <c r="G3675" s="145"/>
    </row>
    <row r="3676" spans="1:7" ht="15">
      <c r="A3676" s="144"/>
      <c r="B3676" s="145" t="s">
        <v>93</v>
      </c>
      <c r="C3676" s="170" t="str">
        <f>A3673</f>
        <v>B.47.f</v>
      </c>
      <c r="D3676" s="145"/>
      <c r="E3676" s="145"/>
      <c r="F3676" s="145"/>
      <c r="G3676" s="145"/>
    </row>
    <row r="3677" spans="1:7" ht="15">
      <c r="A3677" s="144"/>
      <c r="B3677" s="145" t="s">
        <v>1350</v>
      </c>
      <c r="C3677" s="145" t="s">
        <v>1349</v>
      </c>
      <c r="D3677" s="145"/>
      <c r="E3677" s="145"/>
      <c r="F3677" s="145"/>
      <c r="G3677" s="145"/>
    </row>
    <row r="3678" spans="1:7" ht="15">
      <c r="A3678" s="144"/>
      <c r="B3678" s="145" t="s">
        <v>243</v>
      </c>
      <c r="C3678" s="149" t="s">
        <v>816</v>
      </c>
      <c r="D3678" s="145"/>
      <c r="E3678" s="145"/>
      <c r="F3678" s="145"/>
      <c r="G3678" s="145"/>
    </row>
    <row r="3679" spans="1:7" ht="15">
      <c r="A3679" s="144"/>
      <c r="B3679" s="145" t="s">
        <v>245</v>
      </c>
      <c r="C3679" s="150" t="s">
        <v>1334</v>
      </c>
      <c r="D3679" s="145"/>
      <c r="E3679" s="145"/>
      <c r="F3679" s="145"/>
      <c r="G3679" s="145"/>
    </row>
    <row r="3680" spans="1:7" ht="15">
      <c r="A3680" s="144"/>
      <c r="B3680" s="145"/>
      <c r="C3680" s="145"/>
      <c r="D3680" s="145"/>
      <c r="E3680" s="145"/>
      <c r="F3680" s="145"/>
      <c r="G3680" s="145"/>
    </row>
    <row r="3681" spans="1:7" ht="15">
      <c r="A3681" s="144"/>
      <c r="B3681" s="151" t="s">
        <v>246</v>
      </c>
      <c r="C3681" s="151" t="s">
        <v>69</v>
      </c>
      <c r="D3681" s="151" t="s">
        <v>91</v>
      </c>
      <c r="E3681" s="151" t="s">
        <v>247</v>
      </c>
      <c r="F3681" s="151" t="s">
        <v>248</v>
      </c>
      <c r="G3681" s="151" t="s">
        <v>249</v>
      </c>
    </row>
    <row r="3682" spans="1:7" ht="15">
      <c r="A3682" s="144"/>
      <c r="B3682" s="623" t="s">
        <v>789</v>
      </c>
      <c r="C3682" s="623"/>
      <c r="D3682" s="623"/>
      <c r="E3682" s="623"/>
      <c r="F3682" s="623"/>
      <c r="G3682" s="623"/>
    </row>
    <row r="3683" spans="1:7" ht="15">
      <c r="A3683" s="144"/>
      <c r="B3683" s="297" t="s">
        <v>585</v>
      </c>
      <c r="C3683" s="153" t="s">
        <v>790</v>
      </c>
      <c r="D3683" s="154" t="s">
        <v>251</v>
      </c>
      <c r="E3683" s="298">
        <v>1.5</v>
      </c>
      <c r="F3683" s="155">
        <v>5.6</v>
      </c>
      <c r="G3683" s="156">
        <f>E3683*F3683</f>
        <v>8.399999999999999</v>
      </c>
    </row>
    <row r="3684" spans="1:7" ht="15">
      <c r="A3684" s="144"/>
      <c r="B3684" s="297" t="s">
        <v>582</v>
      </c>
      <c r="C3684" s="153" t="s">
        <v>791</v>
      </c>
      <c r="D3684" s="154" t="s">
        <v>251</v>
      </c>
      <c r="E3684" s="298">
        <f>E3683</f>
        <v>1.5</v>
      </c>
      <c r="F3684" s="155">
        <v>7.2</v>
      </c>
      <c r="G3684" s="156">
        <f>E3684*F3684</f>
        <v>10.8</v>
      </c>
    </row>
    <row r="3685" spans="1:7" ht="15">
      <c r="A3685" s="144"/>
      <c r="B3685" s="619" t="s">
        <v>805</v>
      </c>
      <c r="C3685" s="619"/>
      <c r="D3685" s="619"/>
      <c r="E3685" s="619"/>
      <c r="F3685" s="619"/>
      <c r="G3685" s="156">
        <f>0.1*G3684</f>
        <v>1.08</v>
      </c>
    </row>
    <row r="3686" spans="1:7" ht="15">
      <c r="A3686" s="144"/>
      <c r="B3686" s="619" t="s">
        <v>792</v>
      </c>
      <c r="C3686" s="619"/>
      <c r="D3686" s="619"/>
      <c r="E3686" s="619"/>
      <c r="F3686" s="619"/>
      <c r="G3686" s="162">
        <f>SUM(G3683:G3685)</f>
        <v>20.28</v>
      </c>
    </row>
    <row r="3687" spans="1:7" ht="15">
      <c r="A3687" s="144"/>
      <c r="B3687" s="620" t="s">
        <v>90</v>
      </c>
      <c r="C3687" s="620"/>
      <c r="D3687" s="620"/>
      <c r="E3687" s="620"/>
      <c r="F3687" s="620"/>
      <c r="G3687" s="620"/>
    </row>
    <row r="3688" spans="1:7" ht="15">
      <c r="A3688" s="144"/>
      <c r="B3688" s="299" t="s">
        <v>629</v>
      </c>
      <c r="C3688" s="153" t="s">
        <v>630</v>
      </c>
      <c r="D3688" s="154" t="s">
        <v>825</v>
      </c>
      <c r="E3688" s="298">
        <v>3.55</v>
      </c>
      <c r="F3688" s="155">
        <v>3.44</v>
      </c>
      <c r="G3688" s="156">
        <f>E3688*F3688</f>
        <v>12.212</v>
      </c>
    </row>
    <row r="3689" spans="1:7" ht="15">
      <c r="A3689" s="144"/>
      <c r="B3689" s="299" t="s">
        <v>633</v>
      </c>
      <c r="C3689" s="153" t="s">
        <v>634</v>
      </c>
      <c r="D3689" s="154" t="s">
        <v>961</v>
      </c>
      <c r="E3689" s="298">
        <v>0.271</v>
      </c>
      <c r="F3689" s="155">
        <v>8.15</v>
      </c>
      <c r="G3689" s="156">
        <f>E3689*F3689</f>
        <v>2.2086500000000004</v>
      </c>
    </row>
    <row r="3690" spans="1:7" ht="15">
      <c r="A3690" s="144"/>
      <c r="B3690" s="299" t="s">
        <v>962</v>
      </c>
      <c r="C3690" s="153" t="s">
        <v>963</v>
      </c>
      <c r="D3690" s="154" t="s">
        <v>961</v>
      </c>
      <c r="E3690" s="298">
        <f>E3689</f>
        <v>0.271</v>
      </c>
      <c r="F3690" s="155">
        <v>11.2</v>
      </c>
      <c r="G3690" s="156">
        <f>E3690*F3690</f>
        <v>3.0352</v>
      </c>
    </row>
    <row r="3691" spans="1:7" ht="15">
      <c r="A3691" s="144"/>
      <c r="B3691" s="299">
        <v>2510</v>
      </c>
      <c r="C3691" s="153" t="s">
        <v>627</v>
      </c>
      <c r="D3691" s="154" t="s">
        <v>808</v>
      </c>
      <c r="E3691" s="298">
        <v>1</v>
      </c>
      <c r="F3691" s="155">
        <v>38.44</v>
      </c>
      <c r="G3691" s="156">
        <f>E3691*F3691</f>
        <v>38.44</v>
      </c>
    </row>
    <row r="3692" spans="1:7" ht="82.5">
      <c r="A3692" s="144"/>
      <c r="B3692" s="297" t="s">
        <v>1036</v>
      </c>
      <c r="C3692" s="153" t="s">
        <v>969</v>
      </c>
      <c r="D3692" s="154" t="s">
        <v>808</v>
      </c>
      <c r="E3692" s="298">
        <v>1</v>
      </c>
      <c r="F3692" s="155">
        <f>650+2460-1010</f>
        <v>2100</v>
      </c>
      <c r="G3692" s="156">
        <f>E3692*F3692</f>
        <v>2100</v>
      </c>
    </row>
    <row r="3693" spans="1:7" ht="36" customHeight="1">
      <c r="A3693" s="144"/>
      <c r="B3693" s="619" t="s">
        <v>793</v>
      </c>
      <c r="C3693" s="619"/>
      <c r="D3693" s="619"/>
      <c r="E3693" s="619"/>
      <c r="F3693" s="619"/>
      <c r="G3693" s="162">
        <f>SUM(G3688:G3692)</f>
        <v>2155.89585</v>
      </c>
    </row>
    <row r="3694" spans="1:7" ht="15">
      <c r="A3694" s="144"/>
      <c r="B3694" s="620" t="s">
        <v>794</v>
      </c>
      <c r="C3694" s="620"/>
      <c r="D3694" s="620"/>
      <c r="E3694" s="620"/>
      <c r="F3694" s="620"/>
      <c r="G3694" s="620"/>
    </row>
    <row r="3695" spans="1:7" ht="24.75">
      <c r="A3695" s="144"/>
      <c r="B3695" s="297" t="s">
        <v>1175</v>
      </c>
      <c r="C3695" s="153" t="s">
        <v>239</v>
      </c>
      <c r="D3695" s="154" t="s">
        <v>240</v>
      </c>
      <c r="E3695" s="298">
        <f>E3683</f>
        <v>1.5</v>
      </c>
      <c r="F3695" s="155">
        <v>100.06</v>
      </c>
      <c r="G3695" s="156">
        <f>E3695*F3695</f>
        <v>150.09</v>
      </c>
    </row>
    <row r="3696" spans="1:7" ht="15">
      <c r="A3696" s="144"/>
      <c r="B3696" s="619" t="s">
        <v>797</v>
      </c>
      <c r="C3696" s="619"/>
      <c r="D3696" s="619"/>
      <c r="E3696" s="619"/>
      <c r="F3696" s="619"/>
      <c r="G3696" s="162">
        <f>G3695</f>
        <v>150.09</v>
      </c>
    </row>
    <row r="3697" spans="1:7" ht="15">
      <c r="A3697" s="144"/>
      <c r="B3697" s="620" t="s">
        <v>798</v>
      </c>
      <c r="C3697" s="620"/>
      <c r="D3697" s="620"/>
      <c r="E3697" s="620"/>
      <c r="F3697" s="620"/>
      <c r="G3697" s="620"/>
    </row>
    <row r="3698" spans="1:7" ht="15">
      <c r="A3698" s="144"/>
      <c r="B3698" s="300"/>
      <c r="C3698" s="153"/>
      <c r="D3698" s="154"/>
      <c r="E3698" s="298"/>
      <c r="F3698" s="298"/>
      <c r="G3698" s="156"/>
    </row>
    <row r="3699" spans="1:7" ht="15">
      <c r="A3699" s="144"/>
      <c r="B3699" s="300"/>
      <c r="C3699" s="301"/>
      <c r="D3699" s="154"/>
      <c r="E3699" s="298"/>
      <c r="F3699" s="302"/>
      <c r="G3699" s="156"/>
    </row>
    <row r="3700" spans="1:7" ht="15">
      <c r="A3700" s="144"/>
      <c r="B3700" s="303"/>
      <c r="C3700" s="304"/>
      <c r="D3700" s="305"/>
      <c r="E3700" s="306"/>
      <c r="F3700" s="305"/>
      <c r="G3700" s="306"/>
    </row>
    <row r="3701" spans="1:7" ht="15">
      <c r="A3701" s="144"/>
      <c r="B3701" s="621" t="s">
        <v>799</v>
      </c>
      <c r="C3701" s="621"/>
      <c r="D3701" s="621"/>
      <c r="E3701" s="621"/>
      <c r="F3701" s="621"/>
      <c r="G3701" s="307">
        <v>0</v>
      </c>
    </row>
    <row r="3702" spans="1:7" ht="15" customHeight="1">
      <c r="A3702" s="144"/>
      <c r="B3702" s="435"/>
      <c r="C3702" s="435"/>
      <c r="D3702" s="435"/>
      <c r="E3702" s="435"/>
      <c r="F3702" s="435"/>
      <c r="G3702" s="435"/>
    </row>
    <row r="3703" spans="1:7" ht="16.5">
      <c r="A3703" s="144"/>
      <c r="B3703" s="435"/>
      <c r="C3703" s="435"/>
      <c r="D3703" s="435"/>
      <c r="E3703" s="435"/>
      <c r="F3703" s="434" t="s">
        <v>256</v>
      </c>
      <c r="G3703" s="162">
        <f>G3696+G3693+G3686</f>
        <v>2326.2658500000002</v>
      </c>
    </row>
    <row r="3704" spans="1:7" ht="24.75">
      <c r="A3704" s="144"/>
      <c r="B3704" s="435"/>
      <c r="C3704" s="435"/>
      <c r="D3704" s="435"/>
      <c r="E3704" s="435"/>
      <c r="F3704" s="434" t="s">
        <v>800</v>
      </c>
      <c r="G3704" s="162">
        <f>'3 - Encargos Soc Anexo C'!$C$55%*'6- Comp Preç Unit'!G3686</f>
        <v>23.729628000000005</v>
      </c>
    </row>
    <row r="3705" spans="1:7" ht="15" customHeight="1">
      <c r="A3705" s="144"/>
      <c r="B3705" s="622"/>
      <c r="C3705" s="622"/>
      <c r="D3705" s="163"/>
      <c r="E3705" s="163"/>
      <c r="F3705" s="434" t="s">
        <v>258</v>
      </c>
      <c r="G3705" s="418">
        <f>'4 - BDI - Anexo D'!$I$26*(G3703+G3704)</f>
        <v>674.4976220205184</v>
      </c>
    </row>
    <row r="3706" spans="1:7" ht="15" customHeight="1">
      <c r="A3706" s="144"/>
      <c r="B3706" s="622"/>
      <c r="C3706" s="622"/>
      <c r="D3706" s="163"/>
      <c r="E3706" s="163"/>
      <c r="F3706" s="308" t="s">
        <v>802</v>
      </c>
      <c r="G3706" s="309">
        <f>SUM(G3703:G3705)</f>
        <v>3024.493100020519</v>
      </c>
    </row>
    <row r="3707" spans="1:7" ht="16.5">
      <c r="A3707" s="171"/>
      <c r="B3707" s="171"/>
      <c r="C3707" s="171"/>
      <c r="D3707" s="171"/>
      <c r="E3707" s="171"/>
      <c r="F3707" s="308" t="s">
        <v>803</v>
      </c>
      <c r="G3707" s="309">
        <f>SUM(G3703:G3704)</f>
        <v>2349.9954780000003</v>
      </c>
    </row>
    <row r="3708" spans="1:7" ht="15">
      <c r="A3708" s="171"/>
      <c r="B3708" s="171"/>
      <c r="C3708" s="171"/>
      <c r="D3708" s="171"/>
      <c r="E3708" s="171"/>
      <c r="F3708" s="419"/>
      <c r="G3708" s="420"/>
    </row>
    <row r="3709" spans="1:9" ht="16.5">
      <c r="A3709" s="172" t="str">
        <f>'Orçamento Básico - Anexo A'!A165</f>
        <v>B.48.a</v>
      </c>
      <c r="B3709" s="167"/>
      <c r="C3709" s="429" t="str">
        <f>'Orçamento Básico - Anexo A'!B164</f>
        <v>Instalação/substituição de braço estilizado em topo de poste</v>
      </c>
      <c r="D3709" s="167" t="s">
        <v>83</v>
      </c>
      <c r="E3709" s="167"/>
      <c r="F3709" s="167"/>
      <c r="G3709" s="173">
        <f>G3752</f>
        <v>393.799752</v>
      </c>
      <c r="I3709" s="422"/>
    </row>
    <row r="3710" spans="1:7" ht="16.5">
      <c r="A3710" s="144"/>
      <c r="B3710" s="145" t="s">
        <v>241</v>
      </c>
      <c r="C3710" s="146" t="str">
        <f>'Orçamento Básico - Anexo A'!B165</f>
        <v>Braço estilizado padrão prefeitura para 01 (uma) luminária para poste cônico</v>
      </c>
      <c r="D3710" s="145"/>
      <c r="E3710" s="145"/>
      <c r="F3710" s="145"/>
      <c r="G3710" s="145"/>
    </row>
    <row r="3711" spans="1:7" ht="15">
      <c r="A3711" s="144"/>
      <c r="B3711" s="145" t="s">
        <v>242</v>
      </c>
      <c r="C3711" s="147" t="s">
        <v>83</v>
      </c>
      <c r="D3711" s="145"/>
      <c r="E3711" s="145"/>
      <c r="F3711" s="145"/>
      <c r="G3711" s="145"/>
    </row>
    <row r="3712" spans="1:7" ht="15">
      <c r="A3712" s="144"/>
      <c r="B3712" s="145" t="s">
        <v>93</v>
      </c>
      <c r="C3712" s="170" t="str">
        <f>A3709</f>
        <v>B.48.a</v>
      </c>
      <c r="D3712" s="145"/>
      <c r="E3712" s="145"/>
      <c r="F3712" s="145"/>
      <c r="G3712" s="145"/>
    </row>
    <row r="3713" spans="1:7" ht="15">
      <c r="A3713" s="144"/>
      <c r="B3713" s="145" t="s">
        <v>1350</v>
      </c>
      <c r="C3713" s="145" t="s">
        <v>1349</v>
      </c>
      <c r="D3713" s="145"/>
      <c r="E3713" s="145"/>
      <c r="F3713" s="145"/>
      <c r="G3713" s="145"/>
    </row>
    <row r="3714" spans="1:7" ht="15">
      <c r="A3714" s="144"/>
      <c r="B3714" s="145" t="s">
        <v>243</v>
      </c>
      <c r="C3714" s="149" t="s">
        <v>816</v>
      </c>
      <c r="D3714" s="145"/>
      <c r="E3714" s="145"/>
      <c r="F3714" s="145"/>
      <c r="G3714" s="145"/>
    </row>
    <row r="3715" spans="1:7" ht="15">
      <c r="A3715" s="144"/>
      <c r="B3715" s="145" t="s">
        <v>245</v>
      </c>
      <c r="C3715" s="150" t="s">
        <v>1334</v>
      </c>
      <c r="D3715" s="145"/>
      <c r="E3715" s="145"/>
      <c r="F3715" s="145"/>
      <c r="G3715" s="145"/>
    </row>
    <row r="3716" spans="1:7" ht="15" customHeight="1">
      <c r="A3716" s="144"/>
      <c r="B3716" s="145"/>
      <c r="C3716" s="145"/>
      <c r="D3716" s="145"/>
      <c r="E3716" s="145"/>
      <c r="F3716" s="145"/>
      <c r="G3716" s="145"/>
    </row>
    <row r="3717" spans="1:7" ht="15" customHeight="1">
      <c r="A3717" s="144"/>
      <c r="B3717" s="151" t="s">
        <v>246</v>
      </c>
      <c r="C3717" s="151" t="s">
        <v>69</v>
      </c>
      <c r="D3717" s="151" t="s">
        <v>91</v>
      </c>
      <c r="E3717" s="151" t="s">
        <v>247</v>
      </c>
      <c r="F3717" s="151" t="s">
        <v>248</v>
      </c>
      <c r="G3717" s="151" t="s">
        <v>249</v>
      </c>
    </row>
    <row r="3718" spans="1:7" ht="15">
      <c r="A3718" s="144"/>
      <c r="B3718" s="623" t="s">
        <v>789</v>
      </c>
      <c r="C3718" s="623"/>
      <c r="D3718" s="623"/>
      <c r="E3718" s="623"/>
      <c r="F3718" s="623"/>
      <c r="G3718" s="623"/>
    </row>
    <row r="3719" spans="1:7" ht="15">
      <c r="A3719" s="144"/>
      <c r="B3719" s="297" t="s">
        <v>585</v>
      </c>
      <c r="C3719" s="153" t="s">
        <v>790</v>
      </c>
      <c r="D3719" s="154" t="s">
        <v>251</v>
      </c>
      <c r="E3719" s="298">
        <v>1</v>
      </c>
      <c r="F3719" s="155">
        <v>5.6</v>
      </c>
      <c r="G3719" s="156">
        <v>5.6</v>
      </c>
    </row>
    <row r="3720" spans="1:7" ht="15">
      <c r="A3720" s="144"/>
      <c r="B3720" s="297" t="s">
        <v>582</v>
      </c>
      <c r="C3720" s="153" t="s">
        <v>791</v>
      </c>
      <c r="D3720" s="154" t="s">
        <v>251</v>
      </c>
      <c r="E3720" s="298">
        <v>1</v>
      </c>
      <c r="F3720" s="155">
        <v>7.2</v>
      </c>
      <c r="G3720" s="156">
        <v>7.2</v>
      </c>
    </row>
    <row r="3721" spans="1:7" ht="15" customHeight="1">
      <c r="A3721" s="144"/>
      <c r="B3721" s="619" t="s">
        <v>805</v>
      </c>
      <c r="C3721" s="619"/>
      <c r="D3721" s="619"/>
      <c r="E3721" s="619"/>
      <c r="F3721" s="619"/>
      <c r="G3721" s="156">
        <v>0.7200000000000001</v>
      </c>
    </row>
    <row r="3722" spans="1:7" ht="15">
      <c r="A3722" s="144"/>
      <c r="B3722" s="619" t="s">
        <v>792</v>
      </c>
      <c r="C3722" s="619"/>
      <c r="D3722" s="619"/>
      <c r="E3722" s="619"/>
      <c r="F3722" s="619"/>
      <c r="G3722" s="162">
        <v>13.52</v>
      </c>
    </row>
    <row r="3723" spans="1:7" ht="15">
      <c r="A3723" s="144"/>
      <c r="B3723" s="620" t="s">
        <v>90</v>
      </c>
      <c r="C3723" s="620"/>
      <c r="D3723" s="620"/>
      <c r="E3723" s="620"/>
      <c r="F3723" s="620"/>
      <c r="G3723" s="620"/>
    </row>
    <row r="3724" spans="1:7" ht="15">
      <c r="A3724" s="144"/>
      <c r="B3724" s="297" t="s">
        <v>970</v>
      </c>
      <c r="C3724" s="153" t="s">
        <v>971</v>
      </c>
      <c r="D3724" s="154" t="s">
        <v>844</v>
      </c>
      <c r="E3724" s="298">
        <v>3.5</v>
      </c>
      <c r="F3724" s="155">
        <v>15.6</v>
      </c>
      <c r="G3724" s="156">
        <v>54.6</v>
      </c>
    </row>
    <row r="3725" spans="1:7" ht="15">
      <c r="A3725" s="144"/>
      <c r="B3725" s="297" t="s">
        <v>972</v>
      </c>
      <c r="C3725" s="153" t="s">
        <v>973</v>
      </c>
      <c r="D3725" s="154" t="s">
        <v>844</v>
      </c>
      <c r="E3725" s="298">
        <v>0.3</v>
      </c>
      <c r="F3725" s="155">
        <v>31</v>
      </c>
      <c r="G3725" s="156">
        <v>9.3</v>
      </c>
    </row>
    <row r="3726" spans="1:7" ht="15" customHeight="1">
      <c r="A3726" s="144"/>
      <c r="B3726" s="297" t="s">
        <v>974</v>
      </c>
      <c r="C3726" s="153" t="s">
        <v>975</v>
      </c>
      <c r="D3726" s="154" t="s">
        <v>844</v>
      </c>
      <c r="E3726" s="298">
        <v>0.3</v>
      </c>
      <c r="F3726" s="155">
        <v>132.8</v>
      </c>
      <c r="G3726" s="156">
        <v>39.84</v>
      </c>
    </row>
    <row r="3727" spans="1:7" ht="16.5">
      <c r="A3727" s="144"/>
      <c r="B3727" s="321">
        <v>11049</v>
      </c>
      <c r="C3727" s="153" t="s">
        <v>976</v>
      </c>
      <c r="D3727" s="154" t="s">
        <v>868</v>
      </c>
      <c r="E3727" s="298">
        <v>3.2</v>
      </c>
      <c r="F3727" s="155">
        <v>5.31</v>
      </c>
      <c r="G3727" s="156">
        <v>16.99</v>
      </c>
    </row>
    <row r="3728" spans="1:7" ht="15">
      <c r="A3728" s="144"/>
      <c r="B3728" s="297" t="s">
        <v>977</v>
      </c>
      <c r="C3728" s="153" t="s">
        <v>978</v>
      </c>
      <c r="D3728" s="154" t="s">
        <v>956</v>
      </c>
      <c r="E3728" s="298">
        <v>0.5</v>
      </c>
      <c r="F3728" s="155">
        <v>12</v>
      </c>
      <c r="G3728" s="156">
        <v>6</v>
      </c>
    </row>
    <row r="3729" spans="1:7" ht="15">
      <c r="A3729" s="144"/>
      <c r="B3729" s="297" t="s">
        <v>979</v>
      </c>
      <c r="C3729" s="153" t="s">
        <v>980</v>
      </c>
      <c r="D3729" s="154" t="s">
        <v>956</v>
      </c>
      <c r="E3729" s="298">
        <v>0.2</v>
      </c>
      <c r="F3729" s="155">
        <v>15.49</v>
      </c>
      <c r="G3729" s="156">
        <v>3.1</v>
      </c>
    </row>
    <row r="3730" spans="1:7" ht="15">
      <c r="A3730" s="144"/>
      <c r="B3730" s="297" t="s">
        <v>981</v>
      </c>
      <c r="C3730" s="153" t="s">
        <v>982</v>
      </c>
      <c r="D3730" s="154" t="s">
        <v>808</v>
      </c>
      <c r="E3730" s="298">
        <v>0.5</v>
      </c>
      <c r="F3730" s="155">
        <v>2.23</v>
      </c>
      <c r="G3730" s="156">
        <v>1.12</v>
      </c>
    </row>
    <row r="3731" spans="1:7" ht="15">
      <c r="A3731" s="144"/>
      <c r="B3731" s="297" t="s">
        <v>983</v>
      </c>
      <c r="C3731" s="153" t="s">
        <v>984</v>
      </c>
      <c r="D3731" s="154" t="s">
        <v>808</v>
      </c>
      <c r="E3731" s="298">
        <v>0.3</v>
      </c>
      <c r="F3731" s="155">
        <v>16.03</v>
      </c>
      <c r="G3731" s="156">
        <v>4.81</v>
      </c>
    </row>
    <row r="3732" spans="1:7" ht="15">
      <c r="A3732" s="144"/>
      <c r="B3732" s="297" t="s">
        <v>985</v>
      </c>
      <c r="C3732" s="153" t="s">
        <v>986</v>
      </c>
      <c r="D3732" s="154" t="s">
        <v>868</v>
      </c>
      <c r="E3732" s="298">
        <v>0.2</v>
      </c>
      <c r="F3732" s="155">
        <v>53.5</v>
      </c>
      <c r="G3732" s="156">
        <v>10.7</v>
      </c>
    </row>
    <row r="3733" spans="1:7" ht="15">
      <c r="A3733" s="144"/>
      <c r="B3733" s="297" t="s">
        <v>987</v>
      </c>
      <c r="C3733" s="153" t="s">
        <v>988</v>
      </c>
      <c r="D3733" s="154" t="s">
        <v>868</v>
      </c>
      <c r="E3733" s="298">
        <v>0.2</v>
      </c>
      <c r="F3733" s="155">
        <v>16.5</v>
      </c>
      <c r="G3733" s="156">
        <v>3.3</v>
      </c>
    </row>
    <row r="3734" spans="1:7" ht="27" customHeight="1">
      <c r="A3734" s="144"/>
      <c r="B3734" s="297" t="s">
        <v>989</v>
      </c>
      <c r="C3734" s="153" t="s">
        <v>990</v>
      </c>
      <c r="D3734" s="154" t="s">
        <v>991</v>
      </c>
      <c r="E3734" s="298">
        <v>1</v>
      </c>
      <c r="F3734" s="155">
        <v>99.55</v>
      </c>
      <c r="G3734" s="156">
        <v>99.55</v>
      </c>
    </row>
    <row r="3735" spans="1:7" ht="15">
      <c r="A3735" s="144"/>
      <c r="B3735" s="297" t="s">
        <v>992</v>
      </c>
      <c r="C3735" s="153" t="s">
        <v>993</v>
      </c>
      <c r="D3735" s="154" t="s">
        <v>808</v>
      </c>
      <c r="E3735" s="298">
        <v>3</v>
      </c>
      <c r="F3735" s="155">
        <v>1.6</v>
      </c>
      <c r="G3735" s="156">
        <v>4.8</v>
      </c>
    </row>
    <row r="3736" spans="1:7" ht="15">
      <c r="A3736" s="144"/>
      <c r="B3736" s="619" t="s">
        <v>793</v>
      </c>
      <c r="C3736" s="619"/>
      <c r="D3736" s="619"/>
      <c r="E3736" s="619"/>
      <c r="F3736" s="619"/>
      <c r="G3736" s="162">
        <v>254.11</v>
      </c>
    </row>
    <row r="3737" spans="1:7" ht="15">
      <c r="A3737" s="144"/>
      <c r="B3737" s="620" t="s">
        <v>794</v>
      </c>
      <c r="C3737" s="620"/>
      <c r="D3737" s="620"/>
      <c r="E3737" s="620"/>
      <c r="F3737" s="620"/>
      <c r="G3737" s="620"/>
    </row>
    <row r="3738" spans="1:7" ht="15">
      <c r="A3738" s="144"/>
      <c r="B3738" s="300" t="s">
        <v>994</v>
      </c>
      <c r="C3738" s="153" t="s">
        <v>995</v>
      </c>
      <c r="D3738" s="154" t="s">
        <v>251</v>
      </c>
      <c r="E3738" s="298">
        <v>0.5</v>
      </c>
      <c r="F3738" s="155">
        <v>19.48</v>
      </c>
      <c r="G3738" s="156">
        <v>9.74</v>
      </c>
    </row>
    <row r="3739" spans="1:7" ht="15">
      <c r="A3739" s="144"/>
      <c r="B3739" s="300" t="s">
        <v>996</v>
      </c>
      <c r="C3739" s="153" t="s">
        <v>997</v>
      </c>
      <c r="D3739" s="154" t="s">
        <v>251</v>
      </c>
      <c r="E3739" s="298">
        <v>0.5</v>
      </c>
      <c r="F3739" s="155">
        <v>1.093928</v>
      </c>
      <c r="G3739" s="156">
        <v>0.55</v>
      </c>
    </row>
    <row r="3740" spans="1:7" ht="24.75">
      <c r="A3740" s="144"/>
      <c r="B3740" s="297" t="s">
        <v>1175</v>
      </c>
      <c r="C3740" s="153" t="s">
        <v>239</v>
      </c>
      <c r="D3740" s="154" t="s">
        <v>240</v>
      </c>
      <c r="E3740" s="298">
        <v>1</v>
      </c>
      <c r="F3740" s="155">
        <v>100.06</v>
      </c>
      <c r="G3740" s="156">
        <v>100.06</v>
      </c>
    </row>
    <row r="3741" spans="1:7" ht="15">
      <c r="A3741" s="144"/>
      <c r="B3741" s="619" t="s">
        <v>797</v>
      </c>
      <c r="C3741" s="619"/>
      <c r="D3741" s="619"/>
      <c r="E3741" s="619"/>
      <c r="F3741" s="619"/>
      <c r="G3741" s="162">
        <v>110.35</v>
      </c>
    </row>
    <row r="3742" spans="1:7" ht="15">
      <c r="A3742" s="144"/>
      <c r="B3742" s="620" t="s">
        <v>798</v>
      </c>
      <c r="C3742" s="620"/>
      <c r="D3742" s="620"/>
      <c r="E3742" s="620"/>
      <c r="F3742" s="620"/>
      <c r="G3742" s="620"/>
    </row>
    <row r="3743" spans="1:7" ht="15">
      <c r="A3743" s="144"/>
      <c r="B3743" s="300"/>
      <c r="C3743" s="153"/>
      <c r="D3743" s="154"/>
      <c r="E3743" s="298"/>
      <c r="F3743" s="298"/>
      <c r="G3743" s="156"/>
    </row>
    <row r="3744" spans="1:7" ht="15">
      <c r="A3744" s="144"/>
      <c r="B3744" s="300"/>
      <c r="C3744" s="301"/>
      <c r="D3744" s="154"/>
      <c r="E3744" s="298"/>
      <c r="F3744" s="302"/>
      <c r="G3744" s="156"/>
    </row>
    <row r="3745" spans="1:7" ht="15">
      <c r="A3745" s="144"/>
      <c r="B3745" s="303"/>
      <c r="C3745" s="304"/>
      <c r="D3745" s="305"/>
      <c r="E3745" s="306"/>
      <c r="F3745" s="305"/>
      <c r="G3745" s="306"/>
    </row>
    <row r="3746" spans="1:7" ht="15">
      <c r="A3746" s="144"/>
      <c r="B3746" s="621" t="s">
        <v>799</v>
      </c>
      <c r="C3746" s="621"/>
      <c r="D3746" s="621"/>
      <c r="E3746" s="621"/>
      <c r="F3746" s="621"/>
      <c r="G3746" s="307">
        <v>0</v>
      </c>
    </row>
    <row r="3747" spans="1:7" ht="15">
      <c r="A3747" s="144"/>
      <c r="B3747" s="330"/>
      <c r="C3747" s="330"/>
      <c r="D3747" s="330"/>
      <c r="E3747" s="330"/>
      <c r="F3747" s="330"/>
      <c r="G3747" s="330"/>
    </row>
    <row r="3748" spans="1:7" ht="16.5">
      <c r="A3748" s="144"/>
      <c r="B3748" s="330"/>
      <c r="C3748" s="330"/>
      <c r="D3748" s="330"/>
      <c r="E3748" s="330"/>
      <c r="F3748" s="329" t="s">
        <v>256</v>
      </c>
      <c r="G3748" s="162">
        <f>G3741+G3736+G3722</f>
        <v>377.98</v>
      </c>
    </row>
    <row r="3749" spans="1:7" ht="24.75">
      <c r="A3749" s="144"/>
      <c r="B3749" s="330"/>
      <c r="C3749" s="330"/>
      <c r="D3749" s="330"/>
      <c r="E3749" s="330"/>
      <c r="F3749" s="329" t="s">
        <v>800</v>
      </c>
      <c r="G3749" s="162">
        <f>'3 - Encargos Soc Anexo C'!$C$55%*'6- Comp Preç Unit'!G3722</f>
        <v>15.819752000000001</v>
      </c>
    </row>
    <row r="3750" spans="1:7" ht="15">
      <c r="A3750" s="144"/>
      <c r="B3750" s="622"/>
      <c r="C3750" s="622"/>
      <c r="D3750" s="163"/>
      <c r="E3750" s="163"/>
      <c r="F3750" s="329" t="s">
        <v>258</v>
      </c>
      <c r="G3750" s="418">
        <f>'4 - BDI - Anexo D'!$I$26*(G3748+G3749)</f>
        <v>113.02872654986014</v>
      </c>
    </row>
    <row r="3751" spans="1:7" ht="16.5">
      <c r="A3751" s="144"/>
      <c r="B3751" s="622"/>
      <c r="C3751" s="622"/>
      <c r="D3751" s="163"/>
      <c r="E3751" s="163"/>
      <c r="F3751" s="308" t="s">
        <v>802</v>
      </c>
      <c r="G3751" s="309">
        <f>SUM(G3748:G3750)</f>
        <v>506.82847854986017</v>
      </c>
    </row>
    <row r="3752" spans="1:7" ht="16.5">
      <c r="A3752" s="171"/>
      <c r="B3752" s="171"/>
      <c r="C3752" s="171"/>
      <c r="D3752" s="171"/>
      <c r="E3752" s="171"/>
      <c r="F3752" s="308" t="s">
        <v>803</v>
      </c>
      <c r="G3752" s="309">
        <f>SUM(G3748:G3749)</f>
        <v>393.799752</v>
      </c>
    </row>
    <row r="3754" spans="1:9" ht="16.5">
      <c r="A3754" s="172" t="str">
        <f>'Orçamento Básico - Anexo A'!A166</f>
        <v>B.48.b</v>
      </c>
      <c r="B3754" s="167"/>
      <c r="C3754" s="429" t="str">
        <f>'Orçamento Básico - Anexo A'!B164</f>
        <v>Instalação/substituição de braço estilizado em topo de poste</v>
      </c>
      <c r="D3754" s="167" t="s">
        <v>83</v>
      </c>
      <c r="E3754" s="167"/>
      <c r="F3754" s="167"/>
      <c r="G3754" s="173">
        <f>G3797</f>
        <v>733.639504</v>
      </c>
      <c r="I3754" s="422"/>
    </row>
    <row r="3755" spans="1:7" ht="16.5">
      <c r="A3755" s="144"/>
      <c r="B3755" s="145" t="s">
        <v>241</v>
      </c>
      <c r="C3755" s="146" t="str">
        <f>'Orçamento Básico - Anexo A'!B166</f>
        <v>Braço estilizado padrão prefeitura para 02 (duas) luminárias para poste cônico</v>
      </c>
      <c r="D3755" s="145"/>
      <c r="E3755" s="145"/>
      <c r="F3755" s="145"/>
      <c r="G3755" s="145"/>
    </row>
    <row r="3756" spans="1:7" ht="15">
      <c r="A3756" s="144"/>
      <c r="B3756" s="145" t="s">
        <v>242</v>
      </c>
      <c r="C3756" s="147" t="s">
        <v>83</v>
      </c>
      <c r="D3756" s="145"/>
      <c r="E3756" s="145"/>
      <c r="F3756" s="145"/>
      <c r="G3756" s="145"/>
    </row>
    <row r="3757" spans="1:7" ht="15">
      <c r="A3757" s="144"/>
      <c r="B3757" s="145" t="s">
        <v>93</v>
      </c>
      <c r="C3757" s="170" t="str">
        <f>A3754</f>
        <v>B.48.b</v>
      </c>
      <c r="D3757" s="145"/>
      <c r="E3757" s="145"/>
      <c r="F3757" s="145"/>
      <c r="G3757" s="145"/>
    </row>
    <row r="3758" spans="1:7" ht="15">
      <c r="A3758" s="144"/>
      <c r="B3758" s="145" t="s">
        <v>1350</v>
      </c>
      <c r="C3758" s="145" t="s">
        <v>1349</v>
      </c>
      <c r="D3758" s="145"/>
      <c r="E3758" s="145"/>
      <c r="F3758" s="145"/>
      <c r="G3758" s="145"/>
    </row>
    <row r="3759" spans="1:7" ht="15">
      <c r="A3759" s="144"/>
      <c r="B3759" s="145" t="s">
        <v>243</v>
      </c>
      <c r="C3759" s="149" t="s">
        <v>816</v>
      </c>
      <c r="D3759" s="145"/>
      <c r="E3759" s="145"/>
      <c r="F3759" s="145"/>
      <c r="G3759" s="145"/>
    </row>
    <row r="3760" spans="1:7" ht="15">
      <c r="A3760" s="144"/>
      <c r="B3760" s="145" t="s">
        <v>245</v>
      </c>
      <c r="C3760" s="150" t="s">
        <v>1334</v>
      </c>
      <c r="D3760" s="145"/>
      <c r="E3760" s="145"/>
      <c r="F3760" s="145"/>
      <c r="G3760" s="145"/>
    </row>
    <row r="3761" spans="1:7" ht="15">
      <c r="A3761" s="144"/>
      <c r="B3761" s="145"/>
      <c r="C3761" s="145"/>
      <c r="D3761" s="145"/>
      <c r="E3761" s="145"/>
      <c r="F3761" s="145"/>
      <c r="G3761" s="145"/>
    </row>
    <row r="3762" spans="1:7" ht="15">
      <c r="A3762" s="144"/>
      <c r="B3762" s="151" t="s">
        <v>246</v>
      </c>
      <c r="C3762" s="151" t="s">
        <v>69</v>
      </c>
      <c r="D3762" s="151" t="s">
        <v>91</v>
      </c>
      <c r="E3762" s="151" t="s">
        <v>247</v>
      </c>
      <c r="F3762" s="151" t="s">
        <v>248</v>
      </c>
      <c r="G3762" s="151" t="s">
        <v>249</v>
      </c>
    </row>
    <row r="3763" spans="1:7" ht="15">
      <c r="A3763" s="144"/>
      <c r="B3763" s="623" t="s">
        <v>789</v>
      </c>
      <c r="C3763" s="623"/>
      <c r="D3763" s="623"/>
      <c r="E3763" s="623"/>
      <c r="F3763" s="623"/>
      <c r="G3763" s="623"/>
    </row>
    <row r="3764" spans="1:7" ht="15">
      <c r="A3764" s="144"/>
      <c r="B3764" s="297" t="s">
        <v>585</v>
      </c>
      <c r="C3764" s="153" t="s">
        <v>790</v>
      </c>
      <c r="D3764" s="154" t="s">
        <v>251</v>
      </c>
      <c r="E3764" s="298">
        <v>2</v>
      </c>
      <c r="F3764" s="155">
        <v>5.6</v>
      </c>
      <c r="G3764" s="156">
        <v>11.2</v>
      </c>
    </row>
    <row r="3765" spans="1:7" ht="15">
      <c r="A3765" s="144"/>
      <c r="B3765" s="297" t="s">
        <v>582</v>
      </c>
      <c r="C3765" s="153" t="s">
        <v>791</v>
      </c>
      <c r="D3765" s="154" t="s">
        <v>251</v>
      </c>
      <c r="E3765" s="298">
        <v>2</v>
      </c>
      <c r="F3765" s="155">
        <v>7.2</v>
      </c>
      <c r="G3765" s="156">
        <v>14.4</v>
      </c>
    </row>
    <row r="3766" spans="1:7" ht="15">
      <c r="A3766" s="144"/>
      <c r="B3766" s="619" t="s">
        <v>805</v>
      </c>
      <c r="C3766" s="619"/>
      <c r="D3766" s="619"/>
      <c r="E3766" s="619"/>
      <c r="F3766" s="619"/>
      <c r="G3766" s="156">
        <v>1.4400000000000002</v>
      </c>
    </row>
    <row r="3767" spans="1:7" ht="15">
      <c r="A3767" s="144"/>
      <c r="B3767" s="619" t="s">
        <v>792</v>
      </c>
      <c r="C3767" s="619"/>
      <c r="D3767" s="619"/>
      <c r="E3767" s="619"/>
      <c r="F3767" s="619"/>
      <c r="G3767" s="162">
        <v>27.04</v>
      </c>
    </row>
    <row r="3768" spans="1:7" ht="15">
      <c r="A3768" s="144"/>
      <c r="B3768" s="620" t="s">
        <v>90</v>
      </c>
      <c r="C3768" s="620"/>
      <c r="D3768" s="620"/>
      <c r="E3768" s="620"/>
      <c r="F3768" s="620"/>
      <c r="G3768" s="620"/>
    </row>
    <row r="3769" spans="1:7" ht="15">
      <c r="A3769" s="144"/>
      <c r="B3769" s="297" t="s">
        <v>970</v>
      </c>
      <c r="C3769" s="153" t="s">
        <v>971</v>
      </c>
      <c r="D3769" s="154" t="s">
        <v>844</v>
      </c>
      <c r="E3769" s="298">
        <v>7</v>
      </c>
      <c r="F3769" s="155">
        <v>15.6</v>
      </c>
      <c r="G3769" s="156">
        <v>109.2</v>
      </c>
    </row>
    <row r="3770" spans="1:7" ht="15">
      <c r="A3770" s="144"/>
      <c r="B3770" s="297" t="s">
        <v>972</v>
      </c>
      <c r="C3770" s="153" t="s">
        <v>973</v>
      </c>
      <c r="D3770" s="154" t="s">
        <v>844</v>
      </c>
      <c r="E3770" s="298">
        <v>0.3</v>
      </c>
      <c r="F3770" s="155">
        <v>31</v>
      </c>
      <c r="G3770" s="156">
        <v>9.3</v>
      </c>
    </row>
    <row r="3771" spans="1:7" ht="15">
      <c r="A3771" s="144"/>
      <c r="B3771" s="297" t="s">
        <v>974</v>
      </c>
      <c r="C3771" s="153" t="s">
        <v>975</v>
      </c>
      <c r="D3771" s="154" t="s">
        <v>844</v>
      </c>
      <c r="E3771" s="298">
        <v>0.3</v>
      </c>
      <c r="F3771" s="155">
        <v>132.8</v>
      </c>
      <c r="G3771" s="156">
        <v>39.84</v>
      </c>
    </row>
    <row r="3772" spans="1:7" ht="16.5">
      <c r="A3772" s="144"/>
      <c r="B3772" s="321">
        <v>11049</v>
      </c>
      <c r="C3772" s="153" t="s">
        <v>976</v>
      </c>
      <c r="D3772" s="154" t="s">
        <v>868</v>
      </c>
      <c r="E3772" s="298">
        <v>6.4</v>
      </c>
      <c r="F3772" s="155">
        <v>5.31</v>
      </c>
      <c r="G3772" s="156">
        <v>33.98</v>
      </c>
    </row>
    <row r="3773" spans="1:7" ht="15">
      <c r="A3773" s="144"/>
      <c r="B3773" s="297" t="s">
        <v>977</v>
      </c>
      <c r="C3773" s="153" t="s">
        <v>978</v>
      </c>
      <c r="D3773" s="154" t="s">
        <v>956</v>
      </c>
      <c r="E3773" s="298">
        <v>1</v>
      </c>
      <c r="F3773" s="155">
        <v>12</v>
      </c>
      <c r="G3773" s="156">
        <v>12</v>
      </c>
    </row>
    <row r="3774" spans="1:7" ht="27.75" customHeight="1">
      <c r="A3774" s="144"/>
      <c r="B3774" s="297" t="s">
        <v>979</v>
      </c>
      <c r="C3774" s="153" t="s">
        <v>980</v>
      </c>
      <c r="D3774" s="154" t="s">
        <v>956</v>
      </c>
      <c r="E3774" s="298">
        <v>0.4</v>
      </c>
      <c r="F3774" s="155">
        <v>15.49</v>
      </c>
      <c r="G3774" s="156">
        <v>6.2</v>
      </c>
    </row>
    <row r="3775" spans="1:7" ht="15">
      <c r="A3775" s="144"/>
      <c r="B3775" s="297" t="s">
        <v>981</v>
      </c>
      <c r="C3775" s="153" t="s">
        <v>982</v>
      </c>
      <c r="D3775" s="154" t="s">
        <v>808</v>
      </c>
      <c r="E3775" s="298">
        <v>1</v>
      </c>
      <c r="F3775" s="155">
        <v>2.23</v>
      </c>
      <c r="G3775" s="156">
        <v>2.23</v>
      </c>
    </row>
    <row r="3776" spans="1:7" ht="15" customHeight="1">
      <c r="A3776" s="144"/>
      <c r="B3776" s="297" t="s">
        <v>983</v>
      </c>
      <c r="C3776" s="153" t="s">
        <v>984</v>
      </c>
      <c r="D3776" s="154" t="s">
        <v>808</v>
      </c>
      <c r="E3776" s="298">
        <v>0.6</v>
      </c>
      <c r="F3776" s="155">
        <v>16.03</v>
      </c>
      <c r="G3776" s="156">
        <v>9.62</v>
      </c>
    </row>
    <row r="3777" spans="1:7" ht="15" customHeight="1">
      <c r="A3777" s="144"/>
      <c r="B3777" s="297" t="s">
        <v>985</v>
      </c>
      <c r="C3777" s="153" t="s">
        <v>986</v>
      </c>
      <c r="D3777" s="154" t="s">
        <v>868</v>
      </c>
      <c r="E3777" s="298">
        <v>0.4</v>
      </c>
      <c r="F3777" s="155">
        <v>53.5</v>
      </c>
      <c r="G3777" s="156">
        <v>21.4</v>
      </c>
    </row>
    <row r="3778" spans="1:7" ht="15">
      <c r="A3778" s="144"/>
      <c r="B3778" s="297" t="s">
        <v>987</v>
      </c>
      <c r="C3778" s="153" t="s">
        <v>988</v>
      </c>
      <c r="D3778" s="154" t="s">
        <v>868</v>
      </c>
      <c r="E3778" s="298">
        <v>0.4</v>
      </c>
      <c r="F3778" s="155">
        <v>16.5</v>
      </c>
      <c r="G3778" s="156">
        <v>6.6</v>
      </c>
    </row>
    <row r="3779" spans="1:7" ht="15">
      <c r="A3779" s="144"/>
      <c r="B3779" s="297" t="s">
        <v>989</v>
      </c>
      <c r="C3779" s="153" t="s">
        <v>990</v>
      </c>
      <c r="D3779" s="154" t="s">
        <v>991</v>
      </c>
      <c r="E3779" s="298">
        <v>2</v>
      </c>
      <c r="F3779" s="155">
        <v>99.55</v>
      </c>
      <c r="G3779" s="156">
        <v>199.1</v>
      </c>
    </row>
    <row r="3780" spans="1:7" ht="15">
      <c r="A3780" s="144"/>
      <c r="B3780" s="297" t="s">
        <v>992</v>
      </c>
      <c r="C3780" s="153" t="s">
        <v>993</v>
      </c>
      <c r="D3780" s="154" t="s">
        <v>808</v>
      </c>
      <c r="E3780" s="298">
        <v>3</v>
      </c>
      <c r="F3780" s="155">
        <v>1.6</v>
      </c>
      <c r="G3780" s="156">
        <v>4.8</v>
      </c>
    </row>
    <row r="3781" spans="1:7" ht="15" customHeight="1">
      <c r="A3781" s="144"/>
      <c r="B3781" s="619" t="s">
        <v>793</v>
      </c>
      <c r="C3781" s="619"/>
      <c r="D3781" s="619"/>
      <c r="E3781" s="619"/>
      <c r="F3781" s="619"/>
      <c r="G3781" s="162">
        <v>454.27</v>
      </c>
    </row>
    <row r="3782" spans="1:7" ht="15">
      <c r="A3782" s="144"/>
      <c r="B3782" s="620" t="s">
        <v>794</v>
      </c>
      <c r="C3782" s="620"/>
      <c r="D3782" s="620"/>
      <c r="E3782" s="620"/>
      <c r="F3782" s="620"/>
      <c r="G3782" s="620"/>
    </row>
    <row r="3783" spans="1:7" ht="15" customHeight="1">
      <c r="A3783" s="144"/>
      <c r="B3783" s="300" t="s">
        <v>994</v>
      </c>
      <c r="C3783" s="153" t="s">
        <v>995</v>
      </c>
      <c r="D3783" s="154" t="s">
        <v>251</v>
      </c>
      <c r="E3783" s="298">
        <v>1</v>
      </c>
      <c r="F3783" s="155">
        <v>19.48</v>
      </c>
      <c r="G3783" s="156">
        <v>19.48</v>
      </c>
    </row>
    <row r="3784" spans="1:7" ht="15">
      <c r="A3784" s="144"/>
      <c r="B3784" s="300" t="s">
        <v>996</v>
      </c>
      <c r="C3784" s="153" t="s">
        <v>997</v>
      </c>
      <c r="D3784" s="154" t="s">
        <v>251</v>
      </c>
      <c r="E3784" s="298">
        <v>1</v>
      </c>
      <c r="F3784" s="155">
        <v>1.093928</v>
      </c>
      <c r="G3784" s="156">
        <v>1.09</v>
      </c>
    </row>
    <row r="3785" spans="1:7" ht="24.75">
      <c r="A3785" s="144"/>
      <c r="B3785" s="297" t="s">
        <v>1175</v>
      </c>
      <c r="C3785" s="153" t="s">
        <v>239</v>
      </c>
      <c r="D3785" s="154" t="s">
        <v>240</v>
      </c>
      <c r="E3785" s="298">
        <v>2</v>
      </c>
      <c r="F3785" s="155">
        <v>100.06</v>
      </c>
      <c r="G3785" s="156">
        <v>200.12</v>
      </c>
    </row>
    <row r="3786" spans="1:7" ht="15" customHeight="1">
      <c r="A3786" s="144"/>
      <c r="B3786" s="619" t="s">
        <v>797</v>
      </c>
      <c r="C3786" s="619"/>
      <c r="D3786" s="619"/>
      <c r="E3786" s="619"/>
      <c r="F3786" s="619"/>
      <c r="G3786" s="162">
        <v>220.69</v>
      </c>
    </row>
    <row r="3787" spans="1:7" ht="15">
      <c r="A3787" s="144"/>
      <c r="B3787" s="620" t="s">
        <v>798</v>
      </c>
      <c r="C3787" s="620"/>
      <c r="D3787" s="620"/>
      <c r="E3787" s="620"/>
      <c r="F3787" s="620"/>
      <c r="G3787" s="620"/>
    </row>
    <row r="3788" spans="1:7" ht="15">
      <c r="A3788" s="144"/>
      <c r="B3788" s="300"/>
      <c r="C3788" s="153"/>
      <c r="D3788" s="154"/>
      <c r="E3788" s="298"/>
      <c r="F3788" s="298"/>
      <c r="G3788" s="156"/>
    </row>
    <row r="3789" spans="1:7" ht="15">
      <c r="A3789" s="144"/>
      <c r="B3789" s="300"/>
      <c r="C3789" s="301"/>
      <c r="D3789" s="154"/>
      <c r="E3789" s="298"/>
      <c r="F3789" s="302"/>
      <c r="G3789" s="156"/>
    </row>
    <row r="3790" spans="1:7" ht="15" customHeight="1">
      <c r="A3790" s="144"/>
      <c r="B3790" s="303"/>
      <c r="C3790" s="304"/>
      <c r="D3790" s="305"/>
      <c r="E3790" s="306"/>
      <c r="F3790" s="305"/>
      <c r="G3790" s="306"/>
    </row>
    <row r="3791" spans="1:7" ht="15" customHeight="1">
      <c r="A3791" s="144"/>
      <c r="B3791" s="621" t="s">
        <v>799</v>
      </c>
      <c r="C3791" s="621"/>
      <c r="D3791" s="621"/>
      <c r="E3791" s="621"/>
      <c r="F3791" s="621"/>
      <c r="G3791" s="307">
        <v>0</v>
      </c>
    </row>
    <row r="3792" spans="1:7" ht="15">
      <c r="A3792" s="144"/>
      <c r="B3792" s="330"/>
      <c r="C3792" s="330"/>
      <c r="D3792" s="330"/>
      <c r="E3792" s="330"/>
      <c r="F3792" s="330"/>
      <c r="G3792" s="330"/>
    </row>
    <row r="3793" spans="1:7" ht="16.5">
      <c r="A3793" s="144"/>
      <c r="B3793" s="330"/>
      <c r="C3793" s="330"/>
      <c r="D3793" s="330"/>
      <c r="E3793" s="330"/>
      <c r="F3793" s="329" t="s">
        <v>256</v>
      </c>
      <c r="G3793" s="162">
        <f>G3786+G3781+G3767</f>
        <v>702</v>
      </c>
    </row>
    <row r="3794" spans="1:7" ht="24.75">
      <c r="A3794" s="144"/>
      <c r="B3794" s="330"/>
      <c r="C3794" s="330"/>
      <c r="D3794" s="330"/>
      <c r="E3794" s="330"/>
      <c r="F3794" s="329" t="s">
        <v>800</v>
      </c>
      <c r="G3794" s="162">
        <f>'3 - Encargos Soc Anexo C'!$C$55%*'6- Comp Preç Unit'!G3767</f>
        <v>31.639504000000002</v>
      </c>
    </row>
    <row r="3795" spans="1:7" ht="15">
      <c r="A3795" s="144"/>
      <c r="B3795" s="622"/>
      <c r="C3795" s="622"/>
      <c r="D3795" s="163"/>
      <c r="E3795" s="163"/>
      <c r="F3795" s="329" t="s">
        <v>258</v>
      </c>
      <c r="G3795" s="418">
        <f>'4 - BDI - Anexo D'!$I$26*(G3793+G3794)</f>
        <v>210.56980981489045</v>
      </c>
    </row>
    <row r="3796" spans="1:7" ht="16.5">
      <c r="A3796" s="144"/>
      <c r="B3796" s="622"/>
      <c r="C3796" s="622"/>
      <c r="D3796" s="163"/>
      <c r="E3796" s="163"/>
      <c r="F3796" s="308" t="s">
        <v>802</v>
      </c>
      <c r="G3796" s="309">
        <f>SUM(G3793:G3795)</f>
        <v>944.2093138148905</v>
      </c>
    </row>
    <row r="3797" spans="1:7" ht="16.5">
      <c r="A3797" s="171"/>
      <c r="B3797" s="171"/>
      <c r="C3797" s="171"/>
      <c r="D3797" s="171"/>
      <c r="E3797" s="171"/>
      <c r="F3797" s="308" t="s">
        <v>803</v>
      </c>
      <c r="G3797" s="309">
        <f>SUM(G3793:G3794)</f>
        <v>733.639504</v>
      </c>
    </row>
    <row r="3798" spans="1:7" ht="15">
      <c r="A3798" s="171"/>
      <c r="B3798" s="171"/>
      <c r="C3798" s="171"/>
      <c r="D3798" s="171"/>
      <c r="E3798" s="171"/>
      <c r="F3798" s="310"/>
      <c r="G3798" s="311"/>
    </row>
    <row r="3799" spans="1:9" ht="24.75">
      <c r="A3799" s="172" t="str">
        <f>'Orçamento Básico - Anexo A'!A168</f>
        <v>B.49.a</v>
      </c>
      <c r="B3799" s="167"/>
      <c r="C3799" s="429" t="str">
        <f>'Orçamento Básico - Anexo A'!B167</f>
        <v>Serviço de recuperação de braço estilizado padrão Prefeitura (retirada do poste, pintura, aplicação de adesivo e reinstalação em poste)</v>
      </c>
      <c r="D3799" s="167" t="s">
        <v>83</v>
      </c>
      <c r="E3799" s="167"/>
      <c r="F3799" s="167"/>
      <c r="G3799" s="173">
        <f>G3837</f>
        <v>228.974814</v>
      </c>
      <c r="I3799" s="422"/>
    </row>
    <row r="3800" spans="1:7" ht="16.5">
      <c r="A3800" s="144"/>
      <c r="B3800" s="145" t="s">
        <v>241</v>
      </c>
      <c r="C3800" s="146" t="s">
        <v>415</v>
      </c>
      <c r="D3800" s="145"/>
      <c r="E3800" s="145"/>
      <c r="F3800" s="145"/>
      <c r="G3800" s="145"/>
    </row>
    <row r="3801" spans="1:7" ht="15">
      <c r="A3801" s="144"/>
      <c r="B3801" s="145" t="s">
        <v>242</v>
      </c>
      <c r="C3801" s="147" t="s">
        <v>83</v>
      </c>
      <c r="D3801" s="145"/>
      <c r="E3801" s="145"/>
      <c r="F3801" s="145"/>
      <c r="G3801" s="145"/>
    </row>
    <row r="3802" spans="1:7" ht="15">
      <c r="A3802" s="144"/>
      <c r="B3802" s="145" t="s">
        <v>93</v>
      </c>
      <c r="C3802" s="170" t="str">
        <f>A3799</f>
        <v>B.49.a</v>
      </c>
      <c r="D3802" s="145"/>
      <c r="E3802" s="145"/>
      <c r="F3802" s="145"/>
      <c r="G3802" s="145"/>
    </row>
    <row r="3803" spans="1:7" ht="15">
      <c r="A3803" s="144"/>
      <c r="B3803" s="145" t="s">
        <v>1350</v>
      </c>
      <c r="C3803" s="145" t="s">
        <v>1349</v>
      </c>
      <c r="D3803" s="145"/>
      <c r="E3803" s="145"/>
      <c r="F3803" s="145"/>
      <c r="G3803" s="145"/>
    </row>
    <row r="3804" spans="1:7" ht="15">
      <c r="A3804" s="144"/>
      <c r="B3804" s="145" t="s">
        <v>243</v>
      </c>
      <c r="C3804" s="149" t="s">
        <v>816</v>
      </c>
      <c r="D3804" s="145"/>
      <c r="E3804" s="145"/>
      <c r="F3804" s="145"/>
      <c r="G3804" s="145"/>
    </row>
    <row r="3805" spans="1:7" ht="15">
      <c r="A3805" s="144"/>
      <c r="B3805" s="145" t="s">
        <v>245</v>
      </c>
      <c r="C3805" s="150" t="s">
        <v>1334</v>
      </c>
      <c r="D3805" s="145"/>
      <c r="E3805" s="145"/>
      <c r="F3805" s="145"/>
      <c r="G3805" s="145"/>
    </row>
    <row r="3806" spans="1:7" ht="15">
      <c r="A3806" s="144"/>
      <c r="B3806" s="145"/>
      <c r="C3806" s="145"/>
      <c r="D3806" s="145"/>
      <c r="E3806" s="145"/>
      <c r="F3806" s="145"/>
      <c r="G3806" s="145"/>
    </row>
    <row r="3807" spans="1:7" ht="15">
      <c r="A3807" s="144"/>
      <c r="B3807" s="151" t="s">
        <v>246</v>
      </c>
      <c r="C3807" s="151" t="s">
        <v>69</v>
      </c>
      <c r="D3807" s="151" t="s">
        <v>91</v>
      </c>
      <c r="E3807" s="151" t="s">
        <v>247</v>
      </c>
      <c r="F3807" s="151" t="s">
        <v>248</v>
      </c>
      <c r="G3807" s="151" t="s">
        <v>249</v>
      </c>
    </row>
    <row r="3808" spans="1:7" ht="15">
      <c r="A3808" s="144"/>
      <c r="B3808" s="623" t="s">
        <v>789</v>
      </c>
      <c r="C3808" s="623"/>
      <c r="D3808" s="623"/>
      <c r="E3808" s="623"/>
      <c r="F3808" s="623"/>
      <c r="G3808" s="623"/>
    </row>
    <row r="3809" spans="1:7" ht="15">
      <c r="A3809" s="144"/>
      <c r="B3809" s="297" t="s">
        <v>585</v>
      </c>
      <c r="C3809" s="153" t="s">
        <v>790</v>
      </c>
      <c r="D3809" s="154" t="s">
        <v>251</v>
      </c>
      <c r="E3809" s="298">
        <v>0.75</v>
      </c>
      <c r="F3809" s="155">
        <v>5.6</v>
      </c>
      <c r="G3809" s="156">
        <v>4.2</v>
      </c>
    </row>
    <row r="3810" spans="1:7" ht="15">
      <c r="A3810" s="144"/>
      <c r="B3810" s="297" t="s">
        <v>582</v>
      </c>
      <c r="C3810" s="153" t="s">
        <v>791</v>
      </c>
      <c r="D3810" s="154" t="s">
        <v>251</v>
      </c>
      <c r="E3810" s="298">
        <v>0.75</v>
      </c>
      <c r="F3810" s="155">
        <v>7.2</v>
      </c>
      <c r="G3810" s="156">
        <v>5.4</v>
      </c>
    </row>
    <row r="3811" spans="1:7" ht="15">
      <c r="A3811" s="144"/>
      <c r="B3811" s="619" t="s">
        <v>805</v>
      </c>
      <c r="C3811" s="619"/>
      <c r="D3811" s="619"/>
      <c r="E3811" s="619"/>
      <c r="F3811" s="619"/>
      <c r="G3811" s="156">
        <v>0.54</v>
      </c>
    </row>
    <row r="3812" spans="1:7" ht="15">
      <c r="A3812" s="144"/>
      <c r="B3812" s="619" t="s">
        <v>792</v>
      </c>
      <c r="C3812" s="619"/>
      <c r="D3812" s="619"/>
      <c r="E3812" s="619"/>
      <c r="F3812" s="619"/>
      <c r="G3812" s="162">
        <v>10.14</v>
      </c>
    </row>
    <row r="3813" spans="1:7" ht="15">
      <c r="A3813" s="144"/>
      <c r="B3813" s="620" t="s">
        <v>90</v>
      </c>
      <c r="C3813" s="620"/>
      <c r="D3813" s="620"/>
      <c r="E3813" s="620"/>
      <c r="F3813" s="620"/>
      <c r="G3813" s="620"/>
    </row>
    <row r="3814" spans="1:7" ht="15">
      <c r="A3814" s="144"/>
      <c r="B3814" s="297" t="s">
        <v>998</v>
      </c>
      <c r="C3814" s="153" t="s">
        <v>999</v>
      </c>
      <c r="D3814" s="154" t="s">
        <v>956</v>
      </c>
      <c r="E3814" s="298">
        <v>0.5</v>
      </c>
      <c r="F3814" s="155">
        <v>10</v>
      </c>
      <c r="G3814" s="156">
        <v>5</v>
      </c>
    </row>
    <row r="3815" spans="1:7" ht="15">
      <c r="A3815" s="144"/>
      <c r="B3815" s="297" t="s">
        <v>981</v>
      </c>
      <c r="C3815" s="153" t="s">
        <v>982</v>
      </c>
      <c r="D3815" s="154" t="s">
        <v>808</v>
      </c>
      <c r="E3815" s="298">
        <v>1</v>
      </c>
      <c r="F3815" s="155">
        <v>2.23</v>
      </c>
      <c r="G3815" s="156">
        <v>2.23</v>
      </c>
    </row>
    <row r="3816" spans="1:7" ht="15">
      <c r="A3816" s="144"/>
      <c r="B3816" s="297" t="s">
        <v>977</v>
      </c>
      <c r="C3816" s="153" t="s">
        <v>978</v>
      </c>
      <c r="D3816" s="154" t="s">
        <v>956</v>
      </c>
      <c r="E3816" s="298">
        <v>0.5</v>
      </c>
      <c r="F3816" s="155">
        <v>12</v>
      </c>
      <c r="G3816" s="156">
        <v>6</v>
      </c>
    </row>
    <row r="3817" spans="1:7" ht="15">
      <c r="A3817" s="144"/>
      <c r="B3817" s="321" t="s">
        <v>989</v>
      </c>
      <c r="C3817" s="153" t="s">
        <v>990</v>
      </c>
      <c r="D3817" s="154" t="s">
        <v>991</v>
      </c>
      <c r="E3817" s="298">
        <v>1</v>
      </c>
      <c r="F3817" s="155">
        <v>99.55</v>
      </c>
      <c r="G3817" s="156">
        <v>99.55</v>
      </c>
    </row>
    <row r="3818" spans="1:7" ht="15">
      <c r="A3818" s="144"/>
      <c r="B3818" s="297" t="s">
        <v>985</v>
      </c>
      <c r="C3818" s="153" t="s">
        <v>986</v>
      </c>
      <c r="D3818" s="154" t="s">
        <v>868</v>
      </c>
      <c r="E3818" s="298">
        <v>0.2</v>
      </c>
      <c r="F3818" s="155">
        <v>53.5</v>
      </c>
      <c r="G3818" s="156">
        <v>10.7</v>
      </c>
    </row>
    <row r="3819" spans="1:7" ht="15">
      <c r="A3819" s="144"/>
      <c r="B3819" s="297" t="s">
        <v>987</v>
      </c>
      <c r="C3819" s="153" t="s">
        <v>988</v>
      </c>
      <c r="D3819" s="154" t="s">
        <v>868</v>
      </c>
      <c r="E3819" s="298">
        <v>0.2</v>
      </c>
      <c r="F3819" s="155">
        <v>16.5</v>
      </c>
      <c r="G3819" s="156">
        <v>3.3</v>
      </c>
    </row>
    <row r="3820" spans="1:7" ht="15">
      <c r="A3820" s="144"/>
      <c r="B3820" s="297"/>
      <c r="C3820" s="153"/>
      <c r="D3820" s="154"/>
      <c r="E3820" s="298"/>
      <c r="F3820" s="155"/>
      <c r="G3820" s="156"/>
    </row>
    <row r="3821" spans="1:7" ht="15">
      <c r="A3821" s="144"/>
      <c r="B3821" s="619" t="s">
        <v>793</v>
      </c>
      <c r="C3821" s="619"/>
      <c r="D3821" s="619"/>
      <c r="E3821" s="619"/>
      <c r="F3821" s="619"/>
      <c r="G3821" s="162">
        <v>126.78</v>
      </c>
    </row>
    <row r="3822" spans="1:7" ht="15">
      <c r="A3822" s="144"/>
      <c r="B3822" s="620" t="s">
        <v>794</v>
      </c>
      <c r="C3822" s="620"/>
      <c r="D3822" s="620"/>
      <c r="E3822" s="620"/>
      <c r="F3822" s="620"/>
      <c r="G3822" s="620"/>
    </row>
    <row r="3823" spans="1:7" ht="15">
      <c r="A3823" s="144"/>
      <c r="B3823" s="300" t="s">
        <v>994</v>
      </c>
      <c r="C3823" s="153" t="s">
        <v>995</v>
      </c>
      <c r="D3823" s="154" t="s">
        <v>251</v>
      </c>
      <c r="E3823" s="298">
        <v>0.25</v>
      </c>
      <c r="F3823" s="155">
        <v>19.48</v>
      </c>
      <c r="G3823" s="156">
        <v>4.87</v>
      </c>
    </row>
    <row r="3824" spans="1:7" ht="15">
      <c r="A3824" s="144"/>
      <c r="B3824" s="300" t="s">
        <v>996</v>
      </c>
      <c r="C3824" s="153" t="s">
        <v>997</v>
      </c>
      <c r="D3824" s="154" t="s">
        <v>251</v>
      </c>
      <c r="E3824" s="298">
        <v>0.25</v>
      </c>
      <c r="F3824" s="155">
        <v>1.093928</v>
      </c>
      <c r="G3824" s="156">
        <v>0.27</v>
      </c>
    </row>
    <row r="3825" spans="1:7" ht="24.75">
      <c r="A3825" s="144"/>
      <c r="B3825" s="297" t="s">
        <v>1175</v>
      </c>
      <c r="C3825" s="153" t="s">
        <v>239</v>
      </c>
      <c r="D3825" s="154" t="s">
        <v>240</v>
      </c>
      <c r="E3825" s="298">
        <v>0.75</v>
      </c>
      <c r="F3825" s="155">
        <v>100.06</v>
      </c>
      <c r="G3825" s="156">
        <v>75.05</v>
      </c>
    </row>
    <row r="3826" spans="1:7" ht="15">
      <c r="A3826" s="144"/>
      <c r="B3826" s="619" t="s">
        <v>797</v>
      </c>
      <c r="C3826" s="619"/>
      <c r="D3826" s="619"/>
      <c r="E3826" s="619"/>
      <c r="F3826" s="619"/>
      <c r="G3826" s="162">
        <v>80.19</v>
      </c>
    </row>
    <row r="3827" spans="1:7" ht="15">
      <c r="A3827" s="144"/>
      <c r="B3827" s="620" t="s">
        <v>798</v>
      </c>
      <c r="C3827" s="620"/>
      <c r="D3827" s="620"/>
      <c r="E3827" s="620"/>
      <c r="F3827" s="620"/>
      <c r="G3827" s="620"/>
    </row>
    <row r="3828" spans="1:7" ht="15">
      <c r="A3828" s="144"/>
      <c r="B3828" s="300"/>
      <c r="C3828" s="153"/>
      <c r="D3828" s="154"/>
      <c r="E3828" s="298"/>
      <c r="F3828" s="298"/>
      <c r="G3828" s="156"/>
    </row>
    <row r="3829" spans="1:7" ht="15">
      <c r="A3829" s="144"/>
      <c r="B3829" s="300"/>
      <c r="C3829" s="301"/>
      <c r="D3829" s="154"/>
      <c r="E3829" s="298"/>
      <c r="F3829" s="302"/>
      <c r="G3829" s="156"/>
    </row>
    <row r="3830" spans="1:7" ht="15">
      <c r="A3830" s="144"/>
      <c r="B3830" s="303"/>
      <c r="C3830" s="304"/>
      <c r="D3830" s="305"/>
      <c r="E3830" s="306"/>
      <c r="F3830" s="305"/>
      <c r="G3830" s="306"/>
    </row>
    <row r="3831" spans="1:7" ht="15">
      <c r="A3831" s="144"/>
      <c r="B3831" s="621" t="s">
        <v>799</v>
      </c>
      <c r="C3831" s="621"/>
      <c r="D3831" s="621"/>
      <c r="E3831" s="621"/>
      <c r="F3831" s="621"/>
      <c r="G3831" s="307">
        <v>0</v>
      </c>
    </row>
    <row r="3832" spans="1:7" ht="15">
      <c r="A3832" s="144"/>
      <c r="B3832" s="330"/>
      <c r="C3832" s="330"/>
      <c r="D3832" s="330"/>
      <c r="E3832" s="330"/>
      <c r="F3832" s="330"/>
      <c r="G3832" s="330"/>
    </row>
    <row r="3833" spans="1:7" ht="16.5">
      <c r="A3833" s="144"/>
      <c r="B3833" s="330"/>
      <c r="C3833" s="330"/>
      <c r="D3833" s="330"/>
      <c r="E3833" s="330"/>
      <c r="F3833" s="329" t="s">
        <v>256</v>
      </c>
      <c r="G3833" s="162">
        <f>G3826+G3821+G3812</f>
        <v>217.11</v>
      </c>
    </row>
    <row r="3834" spans="1:7" ht="24.75">
      <c r="A3834" s="144"/>
      <c r="B3834" s="330"/>
      <c r="C3834" s="330"/>
      <c r="D3834" s="330"/>
      <c r="E3834" s="330"/>
      <c r="F3834" s="329" t="s">
        <v>800</v>
      </c>
      <c r="G3834" s="162">
        <f>'3 - Encargos Soc Anexo C'!$C$55%*'6- Comp Preç Unit'!G3812</f>
        <v>11.864814000000003</v>
      </c>
    </row>
    <row r="3835" spans="1:7" ht="15">
      <c r="A3835" s="144"/>
      <c r="B3835" s="622"/>
      <c r="C3835" s="622"/>
      <c r="D3835" s="163"/>
      <c r="E3835" s="163"/>
      <c r="F3835" s="329" t="s">
        <v>258</v>
      </c>
      <c r="G3835" s="418">
        <f>'4 - BDI - Anexo D'!$I$26*(G3833+G3834)</f>
        <v>65.72053818462305</v>
      </c>
    </row>
    <row r="3836" spans="1:7" ht="16.5">
      <c r="A3836" s="144"/>
      <c r="B3836" s="622"/>
      <c r="C3836" s="622"/>
      <c r="D3836" s="163"/>
      <c r="E3836" s="163"/>
      <c r="F3836" s="308" t="s">
        <v>802</v>
      </c>
      <c r="G3836" s="309">
        <f>SUM(G3833:G3835)</f>
        <v>294.69535218462306</v>
      </c>
    </row>
    <row r="3837" spans="1:7" ht="16.5">
      <c r="A3837" s="171"/>
      <c r="B3837" s="171"/>
      <c r="C3837" s="171"/>
      <c r="D3837" s="171"/>
      <c r="E3837" s="171"/>
      <c r="F3837" s="308" t="s">
        <v>803</v>
      </c>
      <c r="G3837" s="309">
        <f>SUM(G3833:G3834)</f>
        <v>228.974814</v>
      </c>
    </row>
    <row r="3838" spans="1:7" ht="15">
      <c r="A3838" s="171"/>
      <c r="B3838" s="171"/>
      <c r="C3838" s="171"/>
      <c r="D3838" s="171"/>
      <c r="E3838" s="171"/>
      <c r="F3838" s="310"/>
      <c r="G3838" s="311"/>
    </row>
    <row r="3839" spans="1:9" ht="24.75">
      <c r="A3839" s="172" t="str">
        <f>'Orçamento Básico - Anexo A'!A169</f>
        <v>B.49.b</v>
      </c>
      <c r="B3839" s="167"/>
      <c r="C3839" s="429" t="str">
        <f>'Orçamento Básico - Anexo A'!B167</f>
        <v>Serviço de recuperação de braço estilizado padrão Prefeitura (retirada do poste, pintura, aplicação de adesivo e reinstalação em poste)</v>
      </c>
      <c r="D3839" s="167" t="s">
        <v>83</v>
      </c>
      <c r="E3839" s="167"/>
      <c r="F3839" s="167"/>
      <c r="G3839" s="173">
        <f>G3877</f>
        <v>457.949628</v>
      </c>
      <c r="I3839" s="422"/>
    </row>
    <row r="3840" spans="1:7" ht="16.5">
      <c r="A3840" s="144"/>
      <c r="B3840" s="145" t="s">
        <v>241</v>
      </c>
      <c r="C3840" s="146" t="str">
        <f>'Orçamento Básico - Anexo A'!B169</f>
        <v>Recuperação de braço estilizado padrão prefeitura para 02 (duas) luminárias</v>
      </c>
      <c r="D3840" s="145"/>
      <c r="E3840" s="145"/>
      <c r="F3840" s="145"/>
      <c r="G3840" s="145"/>
    </row>
    <row r="3841" spans="1:7" ht="15">
      <c r="A3841" s="144"/>
      <c r="B3841" s="145" t="s">
        <v>242</v>
      </c>
      <c r="C3841" s="147" t="s">
        <v>83</v>
      </c>
      <c r="D3841" s="145"/>
      <c r="E3841" s="145"/>
      <c r="F3841" s="145"/>
      <c r="G3841" s="145"/>
    </row>
    <row r="3842" spans="1:7" ht="15">
      <c r="A3842" s="144"/>
      <c r="B3842" s="145" t="s">
        <v>93</v>
      </c>
      <c r="C3842" s="170" t="str">
        <f>A3839</f>
        <v>B.49.b</v>
      </c>
      <c r="D3842" s="145"/>
      <c r="E3842" s="145"/>
      <c r="F3842" s="145"/>
      <c r="G3842" s="145"/>
    </row>
    <row r="3843" spans="1:7" ht="15">
      <c r="A3843" s="144"/>
      <c r="B3843" s="145" t="s">
        <v>1350</v>
      </c>
      <c r="C3843" s="145" t="s">
        <v>1349</v>
      </c>
      <c r="D3843" s="145"/>
      <c r="E3843" s="145"/>
      <c r="F3843" s="145"/>
      <c r="G3843" s="145"/>
    </row>
    <row r="3844" spans="1:7" ht="15">
      <c r="A3844" s="144"/>
      <c r="B3844" s="145" t="s">
        <v>243</v>
      </c>
      <c r="C3844" s="149" t="s">
        <v>816</v>
      </c>
      <c r="D3844" s="145"/>
      <c r="E3844" s="145"/>
      <c r="F3844" s="145"/>
      <c r="G3844" s="145"/>
    </row>
    <row r="3845" spans="1:7" ht="15">
      <c r="A3845" s="144"/>
      <c r="B3845" s="145" t="s">
        <v>245</v>
      </c>
      <c r="C3845" s="150" t="s">
        <v>1334</v>
      </c>
      <c r="D3845" s="145"/>
      <c r="E3845" s="145"/>
      <c r="F3845" s="145"/>
      <c r="G3845" s="145"/>
    </row>
    <row r="3846" spans="1:7" ht="15">
      <c r="A3846" s="144"/>
      <c r="B3846" s="145"/>
      <c r="C3846" s="145"/>
      <c r="D3846" s="145"/>
      <c r="E3846" s="145"/>
      <c r="F3846" s="145"/>
      <c r="G3846" s="145"/>
    </row>
    <row r="3847" spans="1:7" ht="15">
      <c r="A3847" s="144"/>
      <c r="B3847" s="151" t="s">
        <v>246</v>
      </c>
      <c r="C3847" s="151" t="s">
        <v>69</v>
      </c>
      <c r="D3847" s="151" t="s">
        <v>91</v>
      </c>
      <c r="E3847" s="151" t="s">
        <v>247</v>
      </c>
      <c r="F3847" s="151" t="s">
        <v>248</v>
      </c>
      <c r="G3847" s="151" t="s">
        <v>249</v>
      </c>
    </row>
    <row r="3848" spans="1:7" ht="15">
      <c r="A3848" s="144"/>
      <c r="B3848" s="623" t="s">
        <v>789</v>
      </c>
      <c r="C3848" s="623"/>
      <c r="D3848" s="623"/>
      <c r="E3848" s="623"/>
      <c r="F3848" s="623"/>
      <c r="G3848" s="623"/>
    </row>
    <row r="3849" spans="1:7" ht="15">
      <c r="A3849" s="144"/>
      <c r="B3849" s="297" t="s">
        <v>585</v>
      </c>
      <c r="C3849" s="153" t="s">
        <v>790</v>
      </c>
      <c r="D3849" s="154" t="s">
        <v>251</v>
      </c>
      <c r="E3849" s="298">
        <v>1.5</v>
      </c>
      <c r="F3849" s="155">
        <v>5.6</v>
      </c>
      <c r="G3849" s="156">
        <v>8.4</v>
      </c>
    </row>
    <row r="3850" spans="1:7" ht="15">
      <c r="A3850" s="144"/>
      <c r="B3850" s="297" t="s">
        <v>582</v>
      </c>
      <c r="C3850" s="153" t="s">
        <v>791</v>
      </c>
      <c r="D3850" s="154" t="s">
        <v>251</v>
      </c>
      <c r="E3850" s="298">
        <v>1.5</v>
      </c>
      <c r="F3850" s="155">
        <v>7.2</v>
      </c>
      <c r="G3850" s="156">
        <v>10.8</v>
      </c>
    </row>
    <row r="3851" spans="1:7" ht="15">
      <c r="A3851" s="144"/>
      <c r="B3851" s="619" t="s">
        <v>805</v>
      </c>
      <c r="C3851" s="619"/>
      <c r="D3851" s="619"/>
      <c r="E3851" s="619"/>
      <c r="F3851" s="619"/>
      <c r="G3851" s="156">
        <v>1.08</v>
      </c>
    </row>
    <row r="3852" spans="1:7" ht="15">
      <c r="A3852" s="144"/>
      <c r="B3852" s="619" t="s">
        <v>792</v>
      </c>
      <c r="C3852" s="619"/>
      <c r="D3852" s="619"/>
      <c r="E3852" s="619"/>
      <c r="F3852" s="619"/>
      <c r="G3852" s="162">
        <v>20.28</v>
      </c>
    </row>
    <row r="3853" spans="1:7" ht="15">
      <c r="A3853" s="144"/>
      <c r="B3853" s="620" t="s">
        <v>90</v>
      </c>
      <c r="C3853" s="620"/>
      <c r="D3853" s="620"/>
      <c r="E3853" s="620"/>
      <c r="F3853" s="620"/>
      <c r="G3853" s="620"/>
    </row>
    <row r="3854" spans="1:7" ht="15">
      <c r="A3854" s="144"/>
      <c r="B3854" s="297" t="s">
        <v>998</v>
      </c>
      <c r="C3854" s="153" t="s">
        <v>999</v>
      </c>
      <c r="D3854" s="154" t="s">
        <v>956</v>
      </c>
      <c r="E3854" s="298">
        <v>1</v>
      </c>
      <c r="F3854" s="155">
        <v>10</v>
      </c>
      <c r="G3854" s="156">
        <v>10</v>
      </c>
    </row>
    <row r="3855" spans="1:7" ht="15">
      <c r="A3855" s="144"/>
      <c r="B3855" s="297" t="s">
        <v>981</v>
      </c>
      <c r="C3855" s="153" t="s">
        <v>982</v>
      </c>
      <c r="D3855" s="154" t="s">
        <v>808</v>
      </c>
      <c r="E3855" s="298">
        <v>2</v>
      </c>
      <c r="F3855" s="155">
        <v>2.23</v>
      </c>
      <c r="G3855" s="156">
        <v>4.46</v>
      </c>
    </row>
    <row r="3856" spans="1:7" ht="15">
      <c r="A3856" s="144"/>
      <c r="B3856" s="297" t="s">
        <v>977</v>
      </c>
      <c r="C3856" s="153" t="s">
        <v>978</v>
      </c>
      <c r="D3856" s="154" t="s">
        <v>956</v>
      </c>
      <c r="E3856" s="298">
        <v>1</v>
      </c>
      <c r="F3856" s="155">
        <v>12</v>
      </c>
      <c r="G3856" s="156">
        <v>12</v>
      </c>
    </row>
    <row r="3857" spans="1:7" ht="15">
      <c r="A3857" s="144"/>
      <c r="B3857" s="321" t="s">
        <v>989</v>
      </c>
      <c r="C3857" s="153" t="s">
        <v>990</v>
      </c>
      <c r="D3857" s="154" t="s">
        <v>991</v>
      </c>
      <c r="E3857" s="298">
        <v>2</v>
      </c>
      <c r="F3857" s="155">
        <v>99.55</v>
      </c>
      <c r="G3857" s="156">
        <v>199.1</v>
      </c>
    </row>
    <row r="3858" spans="1:7" ht="15">
      <c r="A3858" s="144"/>
      <c r="B3858" s="297" t="s">
        <v>985</v>
      </c>
      <c r="C3858" s="153" t="s">
        <v>986</v>
      </c>
      <c r="D3858" s="154" t="s">
        <v>868</v>
      </c>
      <c r="E3858" s="298">
        <v>0.4</v>
      </c>
      <c r="F3858" s="155">
        <v>53.5</v>
      </c>
      <c r="G3858" s="156">
        <v>21.4</v>
      </c>
    </row>
    <row r="3859" spans="1:7" ht="15">
      <c r="A3859" s="144"/>
      <c r="B3859" s="297" t="s">
        <v>987</v>
      </c>
      <c r="C3859" s="153" t="s">
        <v>988</v>
      </c>
      <c r="D3859" s="154" t="s">
        <v>868</v>
      </c>
      <c r="E3859" s="298">
        <v>0.4</v>
      </c>
      <c r="F3859" s="155">
        <v>16.5</v>
      </c>
      <c r="G3859" s="156">
        <v>6.6</v>
      </c>
    </row>
    <row r="3860" spans="1:7" ht="15">
      <c r="A3860" s="144"/>
      <c r="B3860" s="297"/>
      <c r="C3860" s="153"/>
      <c r="D3860" s="154"/>
      <c r="E3860" s="298"/>
      <c r="F3860" s="155"/>
      <c r="G3860" s="156"/>
    </row>
    <row r="3861" spans="1:7" ht="15">
      <c r="A3861" s="144"/>
      <c r="B3861" s="619" t="s">
        <v>793</v>
      </c>
      <c r="C3861" s="619"/>
      <c r="D3861" s="619"/>
      <c r="E3861" s="619"/>
      <c r="F3861" s="619"/>
      <c r="G3861" s="162">
        <v>253.56</v>
      </c>
    </row>
    <row r="3862" spans="1:7" ht="15">
      <c r="A3862" s="144"/>
      <c r="B3862" s="620" t="s">
        <v>794</v>
      </c>
      <c r="C3862" s="620"/>
      <c r="D3862" s="620"/>
      <c r="E3862" s="620"/>
      <c r="F3862" s="620"/>
      <c r="G3862" s="620"/>
    </row>
    <row r="3863" spans="1:7" ht="15">
      <c r="A3863" s="144"/>
      <c r="B3863" s="300" t="s">
        <v>994</v>
      </c>
      <c r="C3863" s="153" t="s">
        <v>995</v>
      </c>
      <c r="D3863" s="154" t="s">
        <v>251</v>
      </c>
      <c r="E3863" s="298">
        <v>0.5</v>
      </c>
      <c r="F3863" s="155">
        <v>19.48</v>
      </c>
      <c r="G3863" s="156">
        <v>9.74</v>
      </c>
    </row>
    <row r="3864" spans="1:7" ht="15">
      <c r="A3864" s="144"/>
      <c r="B3864" s="300" t="s">
        <v>996</v>
      </c>
      <c r="C3864" s="153" t="s">
        <v>997</v>
      </c>
      <c r="D3864" s="154" t="s">
        <v>251</v>
      </c>
      <c r="E3864" s="298">
        <v>0.5</v>
      </c>
      <c r="F3864" s="155">
        <v>1.093928</v>
      </c>
      <c r="G3864" s="156">
        <v>0.55</v>
      </c>
    </row>
    <row r="3865" spans="1:7" ht="24.75">
      <c r="A3865" s="144"/>
      <c r="B3865" s="297" t="s">
        <v>1175</v>
      </c>
      <c r="C3865" s="153" t="s">
        <v>239</v>
      </c>
      <c r="D3865" s="154" t="s">
        <v>240</v>
      </c>
      <c r="E3865" s="298">
        <v>1.5</v>
      </c>
      <c r="F3865" s="155">
        <v>100.06</v>
      </c>
      <c r="G3865" s="156">
        <v>150.09</v>
      </c>
    </row>
    <row r="3866" spans="1:7" ht="15">
      <c r="A3866" s="144"/>
      <c r="B3866" s="619" t="s">
        <v>797</v>
      </c>
      <c r="C3866" s="619"/>
      <c r="D3866" s="619"/>
      <c r="E3866" s="619"/>
      <c r="F3866" s="619"/>
      <c r="G3866" s="162">
        <v>160.38</v>
      </c>
    </row>
    <row r="3867" spans="1:7" ht="15">
      <c r="A3867" s="144"/>
      <c r="B3867" s="620" t="s">
        <v>798</v>
      </c>
      <c r="C3867" s="620"/>
      <c r="D3867" s="620"/>
      <c r="E3867" s="620"/>
      <c r="F3867" s="620"/>
      <c r="G3867" s="620"/>
    </row>
    <row r="3868" spans="1:7" ht="15">
      <c r="A3868" s="144"/>
      <c r="B3868" s="300"/>
      <c r="C3868" s="153"/>
      <c r="D3868" s="154"/>
      <c r="E3868" s="298"/>
      <c r="F3868" s="298"/>
      <c r="G3868" s="156"/>
    </row>
    <row r="3869" spans="1:7" ht="15">
      <c r="A3869" s="144"/>
      <c r="B3869" s="300"/>
      <c r="C3869" s="301"/>
      <c r="D3869" s="154"/>
      <c r="E3869" s="298"/>
      <c r="F3869" s="302"/>
      <c r="G3869" s="156"/>
    </row>
    <row r="3870" spans="1:7" ht="15">
      <c r="A3870" s="144"/>
      <c r="B3870" s="303"/>
      <c r="C3870" s="304"/>
      <c r="D3870" s="305"/>
      <c r="E3870" s="306"/>
      <c r="F3870" s="305"/>
      <c r="G3870" s="306"/>
    </row>
    <row r="3871" spans="1:7" ht="15">
      <c r="A3871" s="144"/>
      <c r="B3871" s="621" t="s">
        <v>799</v>
      </c>
      <c r="C3871" s="621"/>
      <c r="D3871" s="621"/>
      <c r="E3871" s="621"/>
      <c r="F3871" s="621"/>
      <c r="G3871" s="307">
        <v>0</v>
      </c>
    </row>
    <row r="3872" spans="1:7" ht="15">
      <c r="A3872" s="144"/>
      <c r="B3872" s="330"/>
      <c r="C3872" s="330"/>
      <c r="D3872" s="330"/>
      <c r="E3872" s="330"/>
      <c r="F3872" s="330"/>
      <c r="G3872" s="330"/>
    </row>
    <row r="3873" spans="1:7" ht="16.5">
      <c r="A3873" s="144"/>
      <c r="B3873" s="330"/>
      <c r="C3873" s="330"/>
      <c r="D3873" s="330"/>
      <c r="E3873" s="330"/>
      <c r="F3873" s="329" t="s">
        <v>256</v>
      </c>
      <c r="G3873" s="162">
        <f>G3866+G3861+G3852</f>
        <v>434.22</v>
      </c>
    </row>
    <row r="3874" spans="1:7" ht="24.75">
      <c r="A3874" s="144"/>
      <c r="B3874" s="330"/>
      <c r="C3874" s="330"/>
      <c r="D3874" s="330"/>
      <c r="E3874" s="330"/>
      <c r="F3874" s="329" t="s">
        <v>800</v>
      </c>
      <c r="G3874" s="162">
        <f>'3 - Encargos Soc Anexo C'!$C$55%*'6- Comp Preç Unit'!G3852</f>
        <v>23.729628000000005</v>
      </c>
    </row>
    <row r="3875" spans="1:7" ht="15">
      <c r="A3875" s="144"/>
      <c r="B3875" s="622"/>
      <c r="C3875" s="622"/>
      <c r="D3875" s="163"/>
      <c r="E3875" s="163"/>
      <c r="F3875" s="329" t="s">
        <v>258</v>
      </c>
      <c r="G3875" s="418">
        <f>'4 - BDI - Anexo D'!$I$26*(G3873+G3874)</f>
        <v>131.4410763692461</v>
      </c>
    </row>
    <row r="3876" spans="1:7" ht="16.5">
      <c r="A3876" s="144"/>
      <c r="B3876" s="622"/>
      <c r="C3876" s="622"/>
      <c r="D3876" s="163"/>
      <c r="E3876" s="163"/>
      <c r="F3876" s="308" t="s">
        <v>802</v>
      </c>
      <c r="G3876" s="309">
        <f>SUM(G3873:G3875)</f>
        <v>589.3907043692461</v>
      </c>
    </row>
    <row r="3877" spans="1:7" ht="16.5">
      <c r="A3877" s="171"/>
      <c r="B3877" s="171"/>
      <c r="C3877" s="171"/>
      <c r="D3877" s="171"/>
      <c r="E3877" s="171"/>
      <c r="F3877" s="308" t="s">
        <v>803</v>
      </c>
      <c r="G3877" s="309">
        <f>SUM(G3873:G3874)</f>
        <v>457.949628</v>
      </c>
    </row>
    <row r="3878" spans="1:7" ht="15">
      <c r="A3878" s="171"/>
      <c r="B3878" s="171"/>
      <c r="C3878" s="171"/>
      <c r="D3878" s="171"/>
      <c r="E3878" s="171"/>
      <c r="F3878" s="310"/>
      <c r="G3878" s="311"/>
    </row>
    <row r="3879" spans="1:9" ht="16.5">
      <c r="A3879" s="172" t="str">
        <f>'Orçamento Básico - Anexo A'!A171</f>
        <v>B.50.a</v>
      </c>
      <c r="B3879" s="167"/>
      <c r="C3879" s="429" t="str">
        <f>'Orçamento Básico - Anexo A'!B171</f>
        <v xml:space="preserve">Projeto Elétrico de ampliação, reforma, modernização ou de eficientização de Iluminação Pública </v>
      </c>
      <c r="D3879" s="167" t="s">
        <v>419</v>
      </c>
      <c r="E3879" s="167"/>
      <c r="F3879" s="167"/>
      <c r="G3879" s="173">
        <f>G3909</f>
        <v>31.24944</v>
      </c>
      <c r="I3879" s="422"/>
    </row>
    <row r="3880" spans="1:7" ht="16.5">
      <c r="A3880" s="144"/>
      <c r="B3880" s="145" t="s">
        <v>241</v>
      </c>
      <c r="C3880" s="322" t="s">
        <v>418</v>
      </c>
      <c r="D3880" s="145"/>
      <c r="E3880" s="145"/>
      <c r="F3880" s="145"/>
      <c r="G3880" s="145"/>
    </row>
    <row r="3881" spans="1:7" ht="15">
      <c r="A3881" s="144"/>
      <c r="B3881" s="145" t="s">
        <v>242</v>
      </c>
      <c r="C3881" s="147" t="s">
        <v>419</v>
      </c>
      <c r="D3881" s="145"/>
      <c r="E3881" s="145"/>
      <c r="F3881" s="145"/>
      <c r="G3881" s="145"/>
    </row>
    <row r="3882" spans="1:7" ht="15">
      <c r="A3882" s="144"/>
      <c r="B3882" s="145" t="s">
        <v>93</v>
      </c>
      <c r="C3882" s="170" t="str">
        <f>A3879</f>
        <v>B.50.a</v>
      </c>
      <c r="D3882" s="145"/>
      <c r="E3882" s="145"/>
      <c r="F3882" s="145"/>
      <c r="G3882" s="145"/>
    </row>
    <row r="3883" spans="1:7" ht="15">
      <c r="A3883" s="144"/>
      <c r="B3883" s="145" t="s">
        <v>1350</v>
      </c>
      <c r="C3883" s="145" t="s">
        <v>1349</v>
      </c>
      <c r="D3883" s="145"/>
      <c r="E3883" s="145"/>
      <c r="F3883" s="145"/>
      <c r="G3883" s="145"/>
    </row>
    <row r="3884" spans="1:7" ht="15">
      <c r="A3884" s="144"/>
      <c r="B3884" s="145" t="s">
        <v>243</v>
      </c>
      <c r="C3884" s="149" t="s">
        <v>1000</v>
      </c>
      <c r="D3884" s="145"/>
      <c r="E3884" s="145"/>
      <c r="F3884" s="145"/>
      <c r="G3884" s="145"/>
    </row>
    <row r="3885" spans="1:7" ht="15">
      <c r="A3885" s="144"/>
      <c r="B3885" s="145" t="s">
        <v>245</v>
      </c>
      <c r="C3885" s="150" t="s">
        <v>862</v>
      </c>
      <c r="D3885" s="145"/>
      <c r="E3885" s="145"/>
      <c r="F3885" s="145"/>
      <c r="G3885" s="145"/>
    </row>
    <row r="3886" spans="1:7" ht="15">
      <c r="A3886" s="144"/>
      <c r="B3886" s="145"/>
      <c r="C3886" s="145"/>
      <c r="D3886" s="145"/>
      <c r="E3886" s="145"/>
      <c r="F3886" s="145"/>
      <c r="G3886" s="145"/>
    </row>
    <row r="3887" spans="1:7" ht="15">
      <c r="A3887" s="144"/>
      <c r="B3887" s="151" t="s">
        <v>246</v>
      </c>
      <c r="C3887" s="151" t="s">
        <v>69</v>
      </c>
      <c r="D3887" s="151" t="s">
        <v>91</v>
      </c>
      <c r="E3887" s="151" t="s">
        <v>247</v>
      </c>
      <c r="F3887" s="151" t="s">
        <v>248</v>
      </c>
      <c r="G3887" s="151" t="s">
        <v>249</v>
      </c>
    </row>
    <row r="3888" spans="1:7" ht="15">
      <c r="A3888" s="144"/>
      <c r="B3888" s="630" t="s">
        <v>789</v>
      </c>
      <c r="C3888" s="631"/>
      <c r="D3888" s="631"/>
      <c r="E3888" s="631"/>
      <c r="F3888" s="631"/>
      <c r="G3888" s="632"/>
    </row>
    <row r="3889" spans="1:7" ht="15">
      <c r="A3889" s="144"/>
      <c r="B3889" s="297" t="s">
        <v>1001</v>
      </c>
      <c r="C3889" s="153" t="s">
        <v>1002</v>
      </c>
      <c r="D3889" s="154" t="s">
        <v>1003</v>
      </c>
      <c r="E3889" s="298">
        <v>1</v>
      </c>
      <c r="F3889" s="155">
        <v>14.4</v>
      </c>
      <c r="G3889" s="156">
        <v>14.4</v>
      </c>
    </row>
    <row r="3890" spans="1:7" ht="15">
      <c r="A3890" s="144"/>
      <c r="B3890" s="297"/>
      <c r="C3890" s="153"/>
      <c r="D3890" s="154"/>
      <c r="E3890" s="298"/>
      <c r="F3890" s="155"/>
      <c r="G3890" s="156"/>
    </row>
    <row r="3891" spans="1:7" ht="15">
      <c r="A3891" s="144"/>
      <c r="B3891" s="624" t="s">
        <v>792</v>
      </c>
      <c r="C3891" s="625"/>
      <c r="D3891" s="625"/>
      <c r="E3891" s="625"/>
      <c r="F3891" s="626"/>
      <c r="G3891" s="162">
        <v>14.4</v>
      </c>
    </row>
    <row r="3892" spans="1:7" ht="15">
      <c r="A3892" s="144"/>
      <c r="B3892" s="627" t="s">
        <v>90</v>
      </c>
      <c r="C3892" s="628"/>
      <c r="D3892" s="628"/>
      <c r="E3892" s="628"/>
      <c r="F3892" s="628"/>
      <c r="G3892" s="629"/>
    </row>
    <row r="3893" spans="1:7" ht="15">
      <c r="A3893" s="144"/>
      <c r="B3893" s="297"/>
      <c r="C3893" s="153"/>
      <c r="D3893" s="154"/>
      <c r="E3893" s="298"/>
      <c r="F3893" s="155"/>
      <c r="G3893" s="156"/>
    </row>
    <row r="3894" spans="1:7" ht="15">
      <c r="A3894" s="144"/>
      <c r="B3894" s="299"/>
      <c r="C3894" s="153"/>
      <c r="D3894" s="154"/>
      <c r="E3894" s="298"/>
      <c r="F3894" s="155"/>
      <c r="G3894" s="156"/>
    </row>
    <row r="3895" spans="1:7" ht="15">
      <c r="A3895" s="144"/>
      <c r="B3895" s="624" t="s">
        <v>793</v>
      </c>
      <c r="C3895" s="625"/>
      <c r="D3895" s="625"/>
      <c r="E3895" s="625"/>
      <c r="F3895" s="626"/>
      <c r="G3895" s="162">
        <v>0</v>
      </c>
    </row>
    <row r="3896" spans="1:7" ht="15">
      <c r="A3896" s="144"/>
      <c r="B3896" s="627" t="s">
        <v>794</v>
      </c>
      <c r="C3896" s="628"/>
      <c r="D3896" s="628"/>
      <c r="E3896" s="628"/>
      <c r="F3896" s="628"/>
      <c r="G3896" s="629"/>
    </row>
    <row r="3897" spans="1:7" ht="15">
      <c r="A3897" s="144"/>
      <c r="B3897" s="297"/>
      <c r="C3897" s="153"/>
      <c r="D3897" s="154"/>
      <c r="E3897" s="298"/>
      <c r="F3897" s="155"/>
      <c r="G3897" s="156"/>
    </row>
    <row r="3898" spans="1:7" ht="15">
      <c r="A3898" s="144"/>
      <c r="B3898" s="619" t="s">
        <v>797</v>
      </c>
      <c r="C3898" s="619"/>
      <c r="D3898" s="619"/>
      <c r="E3898" s="619"/>
      <c r="F3898" s="619"/>
      <c r="G3898" s="162">
        <v>0</v>
      </c>
    </row>
    <row r="3899" spans="1:7" ht="15">
      <c r="A3899" s="144"/>
      <c r="B3899" s="620" t="s">
        <v>798</v>
      </c>
      <c r="C3899" s="620"/>
      <c r="D3899" s="620"/>
      <c r="E3899" s="620"/>
      <c r="F3899" s="620"/>
      <c r="G3899" s="620"/>
    </row>
    <row r="3900" spans="1:7" ht="15">
      <c r="A3900" s="144"/>
      <c r="B3900" s="300"/>
      <c r="C3900" s="153"/>
      <c r="D3900" s="154"/>
      <c r="E3900" s="298"/>
      <c r="F3900" s="298"/>
      <c r="G3900" s="156"/>
    </row>
    <row r="3901" spans="1:7" ht="15">
      <c r="A3901" s="144"/>
      <c r="B3901" s="300"/>
      <c r="C3901" s="301"/>
      <c r="D3901" s="154"/>
      <c r="E3901" s="298"/>
      <c r="F3901" s="302"/>
      <c r="G3901" s="156"/>
    </row>
    <row r="3902" spans="1:7" ht="15">
      <c r="A3902" s="144"/>
      <c r="B3902" s="303"/>
      <c r="C3902" s="304"/>
      <c r="D3902" s="305"/>
      <c r="E3902" s="306"/>
      <c r="F3902" s="305"/>
      <c r="G3902" s="306"/>
    </row>
    <row r="3903" spans="1:7" ht="15">
      <c r="A3903" s="144"/>
      <c r="B3903" s="621" t="s">
        <v>799</v>
      </c>
      <c r="C3903" s="621"/>
      <c r="D3903" s="621"/>
      <c r="E3903" s="621"/>
      <c r="F3903" s="621"/>
      <c r="G3903" s="307">
        <v>0</v>
      </c>
    </row>
    <row r="3904" spans="1:7" ht="15">
      <c r="A3904" s="144"/>
      <c r="B3904" s="330"/>
      <c r="C3904" s="330"/>
      <c r="D3904" s="330"/>
      <c r="E3904" s="330"/>
      <c r="F3904" s="330"/>
      <c r="G3904" s="330"/>
    </row>
    <row r="3905" spans="1:7" ht="16.5">
      <c r="A3905" s="144"/>
      <c r="B3905" s="330"/>
      <c r="C3905" s="330"/>
      <c r="D3905" s="330"/>
      <c r="E3905" s="330"/>
      <c r="F3905" s="329" t="s">
        <v>256</v>
      </c>
      <c r="G3905" s="162">
        <f>G3898+G3895+G3891</f>
        <v>14.4</v>
      </c>
    </row>
    <row r="3906" spans="1:7" ht="24.75">
      <c r="A3906" s="144"/>
      <c r="B3906" s="330"/>
      <c r="C3906" s="330"/>
      <c r="D3906" s="330"/>
      <c r="E3906" s="330"/>
      <c r="F3906" s="329" t="s">
        <v>800</v>
      </c>
      <c r="G3906" s="162">
        <f>'3 - Encargos Soc Anexo C'!$C$55%*'6- Comp Preç Unit'!G3891</f>
        <v>16.84944</v>
      </c>
    </row>
    <row r="3907" spans="1:7" ht="15">
      <c r="A3907" s="144"/>
      <c r="B3907" s="622"/>
      <c r="C3907" s="622"/>
      <c r="D3907" s="163"/>
      <c r="E3907" s="163"/>
      <c r="F3907" s="329" t="s">
        <v>258</v>
      </c>
      <c r="G3907" s="418">
        <f>'4 - BDI - Anexo D'!$I$26*(G3905+G3906)</f>
        <v>8.969239799308612</v>
      </c>
    </row>
    <row r="3908" spans="1:7" ht="16.5">
      <c r="A3908" s="144"/>
      <c r="B3908" s="622"/>
      <c r="C3908" s="622"/>
      <c r="D3908" s="163"/>
      <c r="E3908" s="163"/>
      <c r="F3908" s="308" t="s">
        <v>802</v>
      </c>
      <c r="G3908" s="309">
        <f>SUM(G3905:G3907)</f>
        <v>40.21867979930861</v>
      </c>
    </row>
    <row r="3909" spans="1:7" ht="16.5">
      <c r="A3909" s="171"/>
      <c r="B3909" s="171"/>
      <c r="C3909" s="171"/>
      <c r="D3909" s="171"/>
      <c r="E3909" s="171"/>
      <c r="F3909" s="308" t="s">
        <v>803</v>
      </c>
      <c r="G3909" s="309">
        <f>SUM(G3905:G3906)</f>
        <v>31.24944</v>
      </c>
    </row>
    <row r="3911" spans="1:9" ht="15">
      <c r="A3911" s="172" t="str">
        <f>'Orçamento Básico - Anexo A'!A173</f>
        <v>B.51.a</v>
      </c>
      <c r="B3911" s="167"/>
      <c r="C3911" s="426" t="str">
        <f>'Orçamento Básico - Anexo A'!B172</f>
        <v>Poda de árvore</v>
      </c>
      <c r="D3911" s="167" t="s">
        <v>83</v>
      </c>
      <c r="E3911" s="167"/>
      <c r="F3911" s="167"/>
      <c r="G3911" s="173">
        <f>G3945</f>
        <v>88.5360208</v>
      </c>
      <c r="I3911" s="422"/>
    </row>
    <row r="3912" spans="1:7" ht="16.5">
      <c r="A3912" s="144"/>
      <c r="B3912" s="145" t="s">
        <v>241</v>
      </c>
      <c r="C3912" s="146" t="s">
        <v>421</v>
      </c>
      <c r="D3912" s="145"/>
      <c r="E3912" s="145"/>
      <c r="F3912" s="145"/>
      <c r="G3912" s="145"/>
    </row>
    <row r="3913" spans="1:7" ht="15">
      <c r="A3913" s="144"/>
      <c r="B3913" s="145" t="s">
        <v>242</v>
      </c>
      <c r="C3913" s="147" t="s">
        <v>83</v>
      </c>
      <c r="D3913" s="145"/>
      <c r="E3913" s="145"/>
      <c r="F3913" s="145"/>
      <c r="G3913" s="145"/>
    </row>
    <row r="3914" spans="1:7" ht="15">
      <c r="A3914" s="144"/>
      <c r="B3914" s="145" t="s">
        <v>93</v>
      </c>
      <c r="C3914" s="170" t="str">
        <f>A3911</f>
        <v>B.51.a</v>
      </c>
      <c r="D3914" s="145"/>
      <c r="E3914" s="145"/>
      <c r="F3914" s="145"/>
      <c r="G3914" s="145"/>
    </row>
    <row r="3915" spans="1:7" ht="15">
      <c r="A3915" s="144"/>
      <c r="B3915" s="145" t="s">
        <v>1350</v>
      </c>
      <c r="C3915" s="145" t="s">
        <v>1349</v>
      </c>
      <c r="D3915" s="145"/>
      <c r="E3915" s="145"/>
      <c r="F3915" s="145"/>
      <c r="G3915" s="145"/>
    </row>
    <row r="3916" spans="1:7" ht="15">
      <c r="A3916" s="144"/>
      <c r="B3916" s="145" t="s">
        <v>243</v>
      </c>
      <c r="C3916" s="149" t="s">
        <v>1004</v>
      </c>
      <c r="D3916" s="145"/>
      <c r="E3916" s="145"/>
      <c r="F3916" s="145"/>
      <c r="G3916" s="145"/>
    </row>
    <row r="3917" spans="1:7" ht="15">
      <c r="A3917" s="144"/>
      <c r="B3917" s="145" t="s">
        <v>245</v>
      </c>
      <c r="C3917" s="150" t="s">
        <v>862</v>
      </c>
      <c r="D3917" s="145"/>
      <c r="E3917" s="145"/>
      <c r="F3917" s="145"/>
      <c r="G3917" s="145"/>
    </row>
    <row r="3918" spans="1:7" ht="15">
      <c r="A3918" s="144"/>
      <c r="B3918" s="145"/>
      <c r="C3918" s="145"/>
      <c r="D3918" s="145"/>
      <c r="E3918" s="145"/>
      <c r="F3918" s="145"/>
      <c r="G3918" s="145"/>
    </row>
    <row r="3919" spans="1:7" ht="15">
      <c r="A3919" s="144"/>
      <c r="B3919" s="151" t="s">
        <v>246</v>
      </c>
      <c r="C3919" s="151" t="s">
        <v>69</v>
      </c>
      <c r="D3919" s="151" t="s">
        <v>91</v>
      </c>
      <c r="E3919" s="151" t="s">
        <v>247</v>
      </c>
      <c r="F3919" s="151" t="s">
        <v>248</v>
      </c>
      <c r="G3919" s="151" t="s">
        <v>249</v>
      </c>
    </row>
    <row r="3920" spans="1:7" ht="15">
      <c r="A3920" s="144"/>
      <c r="B3920" s="623" t="s">
        <v>789</v>
      </c>
      <c r="C3920" s="623"/>
      <c r="D3920" s="623"/>
      <c r="E3920" s="623"/>
      <c r="F3920" s="623"/>
      <c r="G3920" s="623"/>
    </row>
    <row r="3921" spans="1:7" ht="15">
      <c r="A3921" s="144"/>
      <c r="B3921" s="297" t="s">
        <v>1005</v>
      </c>
      <c r="C3921" s="153" t="s">
        <v>1006</v>
      </c>
      <c r="D3921" s="154" t="s">
        <v>251</v>
      </c>
      <c r="E3921" s="298">
        <v>1</v>
      </c>
      <c r="F3921" s="155">
        <v>7.2</v>
      </c>
      <c r="G3921" s="156">
        <v>7.2</v>
      </c>
    </row>
    <row r="3922" spans="1:7" ht="15">
      <c r="A3922" s="144"/>
      <c r="B3922" s="297" t="s">
        <v>913</v>
      </c>
      <c r="C3922" s="153" t="s">
        <v>914</v>
      </c>
      <c r="D3922" s="154" t="s">
        <v>251</v>
      </c>
      <c r="E3922" s="298">
        <v>1</v>
      </c>
      <c r="F3922" s="155">
        <v>4.88</v>
      </c>
      <c r="G3922" s="156">
        <v>4.88</v>
      </c>
    </row>
    <row r="3923" spans="1:7" ht="15">
      <c r="A3923" s="144"/>
      <c r="B3923" s="619" t="s">
        <v>792</v>
      </c>
      <c r="C3923" s="619"/>
      <c r="D3923" s="619"/>
      <c r="E3923" s="619"/>
      <c r="F3923" s="619"/>
      <c r="G3923" s="162">
        <v>12.08</v>
      </c>
    </row>
    <row r="3924" spans="1:7" ht="15">
      <c r="A3924" s="144"/>
      <c r="B3924" s="620" t="s">
        <v>90</v>
      </c>
      <c r="C3924" s="620"/>
      <c r="D3924" s="620"/>
      <c r="E3924" s="620"/>
      <c r="F3924" s="620"/>
      <c r="G3924" s="620"/>
    </row>
    <row r="3925" spans="1:7" ht="15">
      <c r="A3925" s="144"/>
      <c r="B3925" s="297"/>
      <c r="C3925" s="153"/>
      <c r="D3925" s="154"/>
      <c r="E3925" s="298"/>
      <c r="F3925" s="155"/>
      <c r="G3925" s="156"/>
    </row>
    <row r="3926" spans="1:7" ht="15">
      <c r="A3926" s="144"/>
      <c r="B3926" s="297"/>
      <c r="C3926" s="153"/>
      <c r="D3926" s="154"/>
      <c r="E3926" s="298"/>
      <c r="F3926" s="155"/>
      <c r="G3926" s="156"/>
    </row>
    <row r="3927" spans="1:7" ht="15">
      <c r="A3927" s="144"/>
      <c r="B3927" s="297"/>
      <c r="C3927" s="153"/>
      <c r="D3927" s="154"/>
      <c r="E3927" s="298"/>
      <c r="F3927" s="155"/>
      <c r="G3927" s="156"/>
    </row>
    <row r="3928" spans="1:7" ht="15">
      <c r="A3928" s="144"/>
      <c r="B3928" s="297"/>
      <c r="C3928" s="153"/>
      <c r="D3928" s="154"/>
      <c r="E3928" s="298"/>
      <c r="F3928" s="155"/>
      <c r="G3928" s="156"/>
    </row>
    <row r="3929" spans="1:7" ht="15">
      <c r="A3929" s="144"/>
      <c r="B3929" s="619" t="s">
        <v>793</v>
      </c>
      <c r="C3929" s="619"/>
      <c r="D3929" s="619"/>
      <c r="E3929" s="619"/>
      <c r="F3929" s="619"/>
      <c r="G3929" s="162">
        <v>0</v>
      </c>
    </row>
    <row r="3930" spans="1:7" ht="15">
      <c r="A3930" s="144"/>
      <c r="B3930" s="620" t="s">
        <v>794</v>
      </c>
      <c r="C3930" s="620"/>
      <c r="D3930" s="620"/>
      <c r="E3930" s="620"/>
      <c r="F3930" s="620"/>
      <c r="G3930" s="620"/>
    </row>
    <row r="3931" spans="1:7" ht="15">
      <c r="A3931" s="144"/>
      <c r="B3931" s="300" t="s">
        <v>1007</v>
      </c>
      <c r="C3931" s="153" t="s">
        <v>1008</v>
      </c>
      <c r="D3931" s="154" t="s">
        <v>251</v>
      </c>
      <c r="E3931" s="298">
        <v>0.47256</v>
      </c>
      <c r="F3931" s="155">
        <v>25.21</v>
      </c>
      <c r="G3931" s="156">
        <f>E3931*F3931</f>
        <v>11.9132376</v>
      </c>
    </row>
    <row r="3932" spans="1:7" ht="15">
      <c r="A3932" s="144"/>
      <c r="B3932" s="300" t="s">
        <v>1009</v>
      </c>
      <c r="C3932" s="153" t="s">
        <v>1010</v>
      </c>
      <c r="D3932" s="154" t="s">
        <v>251</v>
      </c>
      <c r="E3932" s="298">
        <v>0.47256</v>
      </c>
      <c r="F3932" s="155">
        <v>106.67</v>
      </c>
      <c r="G3932" s="156">
        <f>E3932*F3932</f>
        <v>50.407975199999996</v>
      </c>
    </row>
    <row r="3933" spans="1:7" ht="15">
      <c r="A3933" s="144"/>
      <c r="B3933" s="297"/>
      <c r="C3933" s="153"/>
      <c r="D3933" s="154"/>
      <c r="E3933" s="298"/>
      <c r="F3933" s="155"/>
      <c r="G3933" s="156"/>
    </row>
    <row r="3934" spans="1:7" ht="15">
      <c r="A3934" s="144"/>
      <c r="B3934" s="619" t="s">
        <v>797</v>
      </c>
      <c r="C3934" s="619"/>
      <c r="D3934" s="619"/>
      <c r="E3934" s="619"/>
      <c r="F3934" s="619"/>
      <c r="G3934" s="162">
        <f>SUM(G3931:G3933)</f>
        <v>62.3212128</v>
      </c>
    </row>
    <row r="3935" spans="1:7" ht="15">
      <c r="A3935" s="144"/>
      <c r="B3935" s="620" t="s">
        <v>798</v>
      </c>
      <c r="C3935" s="620"/>
      <c r="D3935" s="620"/>
      <c r="E3935" s="620"/>
      <c r="F3935" s="620"/>
      <c r="G3935" s="620"/>
    </row>
    <row r="3936" spans="1:7" ht="15">
      <c r="A3936" s="144"/>
      <c r="B3936" s="300"/>
      <c r="C3936" s="153"/>
      <c r="D3936" s="154"/>
      <c r="E3936" s="298"/>
      <c r="F3936" s="298"/>
      <c r="G3936" s="156"/>
    </row>
    <row r="3937" spans="1:7" ht="15">
      <c r="A3937" s="144"/>
      <c r="B3937" s="300"/>
      <c r="C3937" s="301"/>
      <c r="D3937" s="154"/>
      <c r="E3937" s="298"/>
      <c r="F3937" s="302"/>
      <c r="G3937" s="156"/>
    </row>
    <row r="3938" spans="1:7" ht="15">
      <c r="A3938" s="144"/>
      <c r="B3938" s="303"/>
      <c r="C3938" s="304"/>
      <c r="D3938" s="305"/>
      <c r="E3938" s="306"/>
      <c r="F3938" s="305"/>
      <c r="G3938" s="306"/>
    </row>
    <row r="3939" spans="1:7" ht="15">
      <c r="A3939" s="144"/>
      <c r="B3939" s="621" t="s">
        <v>799</v>
      </c>
      <c r="C3939" s="621"/>
      <c r="D3939" s="621"/>
      <c r="E3939" s="621"/>
      <c r="F3939" s="621"/>
      <c r="G3939" s="307">
        <v>0</v>
      </c>
    </row>
    <row r="3940" spans="1:7" ht="15">
      <c r="A3940" s="144"/>
      <c r="B3940" s="330"/>
      <c r="C3940" s="330"/>
      <c r="D3940" s="330"/>
      <c r="E3940" s="330"/>
      <c r="F3940" s="330"/>
      <c r="G3940" s="330"/>
    </row>
    <row r="3941" spans="1:7" ht="16.5">
      <c r="A3941" s="144"/>
      <c r="B3941" s="330"/>
      <c r="C3941" s="330"/>
      <c r="D3941" s="330"/>
      <c r="E3941" s="330"/>
      <c r="F3941" s="329" t="s">
        <v>256</v>
      </c>
      <c r="G3941" s="162">
        <f>G3934+G3929+G3923</f>
        <v>74.4012128</v>
      </c>
    </row>
    <row r="3942" spans="1:7" ht="24.75">
      <c r="A3942" s="144"/>
      <c r="B3942" s="330"/>
      <c r="C3942" s="330"/>
      <c r="D3942" s="330"/>
      <c r="E3942" s="330"/>
      <c r="F3942" s="329" t="s">
        <v>917</v>
      </c>
      <c r="G3942" s="162">
        <f>'3 - Encargos Soc Anexo C'!$C$55%*'6- Comp Preç Unit'!G3923</f>
        <v>14.134808000000001</v>
      </c>
    </row>
    <row r="3943" spans="1:7" ht="15">
      <c r="A3943" s="144"/>
      <c r="B3943" s="622"/>
      <c r="C3943" s="622"/>
      <c r="D3943" s="163"/>
      <c r="E3943" s="163"/>
      <c r="F3943" s="329" t="s">
        <v>258</v>
      </c>
      <c r="G3943" s="418">
        <f>'4 - BDI - Anexo D'!$I$26*(G3941+G3942)</f>
        <v>25.41168102314074</v>
      </c>
    </row>
    <row r="3944" spans="1:7" ht="16.5">
      <c r="A3944" s="144"/>
      <c r="B3944" s="622"/>
      <c r="C3944" s="622"/>
      <c r="D3944" s="163"/>
      <c r="E3944" s="163"/>
      <c r="F3944" s="308" t="s">
        <v>802</v>
      </c>
      <c r="G3944" s="309">
        <f>SUM(G3941:G3943)</f>
        <v>113.94770182314075</v>
      </c>
    </row>
    <row r="3945" spans="1:7" ht="16.5">
      <c r="A3945" s="171"/>
      <c r="B3945" s="171"/>
      <c r="C3945" s="171"/>
      <c r="D3945" s="171"/>
      <c r="E3945" s="171"/>
      <c r="F3945" s="308" t="s">
        <v>803</v>
      </c>
      <c r="G3945" s="309">
        <f>SUM(G3941:G3942)</f>
        <v>88.5360208</v>
      </c>
    </row>
    <row r="3947" spans="1:9" ht="15">
      <c r="A3947" s="172" t="str">
        <f>'Orçamento Básico - Anexo A'!A174</f>
        <v>B.51.b</v>
      </c>
      <c r="B3947" s="167"/>
      <c r="C3947" s="426" t="str">
        <f>'Orçamento Básico - Anexo A'!B172</f>
        <v>Poda de árvore</v>
      </c>
      <c r="D3947" s="167" t="s">
        <v>83</v>
      </c>
      <c r="E3947" s="167"/>
      <c r="F3947" s="167"/>
      <c r="G3947" s="173">
        <f>G3981</f>
        <v>177.056216</v>
      </c>
      <c r="I3947" s="422"/>
    </row>
    <row r="3948" spans="1:7" ht="16.5">
      <c r="A3948" s="144"/>
      <c r="B3948" s="145" t="s">
        <v>241</v>
      </c>
      <c r="C3948" s="146" t="s">
        <v>422</v>
      </c>
      <c r="D3948" s="145"/>
      <c r="E3948" s="145"/>
      <c r="F3948" s="145"/>
      <c r="G3948" s="145"/>
    </row>
    <row r="3949" spans="1:7" ht="15">
      <c r="A3949" s="144"/>
      <c r="B3949" s="145" t="s">
        <v>242</v>
      </c>
      <c r="C3949" s="147" t="s">
        <v>83</v>
      </c>
      <c r="D3949" s="145"/>
      <c r="E3949" s="145"/>
      <c r="F3949" s="145"/>
      <c r="G3949" s="145"/>
    </row>
    <row r="3950" spans="1:7" ht="15">
      <c r="A3950" s="144"/>
      <c r="B3950" s="145" t="s">
        <v>93</v>
      </c>
      <c r="C3950" s="170" t="str">
        <f>A3947</f>
        <v>B.51.b</v>
      </c>
      <c r="D3950" s="145"/>
      <c r="E3950" s="145"/>
      <c r="F3950" s="145"/>
      <c r="G3950" s="145"/>
    </row>
    <row r="3951" spans="1:7" ht="15">
      <c r="A3951" s="144"/>
      <c r="B3951" s="145" t="s">
        <v>1350</v>
      </c>
      <c r="C3951" s="145" t="s">
        <v>1349</v>
      </c>
      <c r="D3951" s="145"/>
      <c r="E3951" s="145"/>
      <c r="F3951" s="145"/>
      <c r="G3951" s="145"/>
    </row>
    <row r="3952" spans="1:7" ht="23.25" customHeight="1">
      <c r="A3952" s="144"/>
      <c r="B3952" s="145" t="s">
        <v>243</v>
      </c>
      <c r="C3952" s="149" t="s">
        <v>1004</v>
      </c>
      <c r="D3952" s="145"/>
      <c r="E3952" s="145"/>
      <c r="F3952" s="145"/>
      <c r="G3952" s="145"/>
    </row>
    <row r="3953" spans="1:7" ht="15">
      <c r="A3953" s="144"/>
      <c r="B3953" s="145" t="s">
        <v>245</v>
      </c>
      <c r="C3953" s="150" t="s">
        <v>862</v>
      </c>
      <c r="D3953" s="145"/>
      <c r="E3953" s="145"/>
      <c r="F3953" s="145"/>
      <c r="G3953" s="145"/>
    </row>
    <row r="3954" spans="1:7" ht="15">
      <c r="A3954" s="144"/>
      <c r="B3954" s="145"/>
      <c r="C3954" s="145"/>
      <c r="D3954" s="145"/>
      <c r="E3954" s="145"/>
      <c r="F3954" s="145"/>
      <c r="G3954" s="145"/>
    </row>
    <row r="3955" spans="1:7" ht="15">
      <c r="A3955" s="144"/>
      <c r="B3955" s="151" t="s">
        <v>246</v>
      </c>
      <c r="C3955" s="151" t="s">
        <v>69</v>
      </c>
      <c r="D3955" s="151" t="s">
        <v>91</v>
      </c>
      <c r="E3955" s="151" t="s">
        <v>247</v>
      </c>
      <c r="F3955" s="151" t="s">
        <v>248</v>
      </c>
      <c r="G3955" s="151" t="s">
        <v>249</v>
      </c>
    </row>
    <row r="3956" spans="1:7" ht="15">
      <c r="A3956" s="144"/>
      <c r="B3956" s="623" t="s">
        <v>789</v>
      </c>
      <c r="C3956" s="623"/>
      <c r="D3956" s="623"/>
      <c r="E3956" s="623"/>
      <c r="F3956" s="623"/>
      <c r="G3956" s="623"/>
    </row>
    <row r="3957" spans="1:7" ht="15">
      <c r="A3957" s="144"/>
      <c r="B3957" s="297" t="s">
        <v>1005</v>
      </c>
      <c r="C3957" s="153" t="s">
        <v>1006</v>
      </c>
      <c r="D3957" s="154" t="s">
        <v>251</v>
      </c>
      <c r="E3957" s="298">
        <v>2</v>
      </c>
      <c r="F3957" s="155">
        <v>7.2</v>
      </c>
      <c r="G3957" s="156">
        <v>14.4</v>
      </c>
    </row>
    <row r="3958" spans="1:7" ht="15">
      <c r="A3958" s="144"/>
      <c r="B3958" s="297" t="s">
        <v>913</v>
      </c>
      <c r="C3958" s="153" t="s">
        <v>914</v>
      </c>
      <c r="D3958" s="154" t="s">
        <v>251</v>
      </c>
      <c r="E3958" s="298">
        <v>2</v>
      </c>
      <c r="F3958" s="155">
        <v>4.88</v>
      </c>
      <c r="G3958" s="156">
        <v>9.76</v>
      </c>
    </row>
    <row r="3959" spans="1:7" ht="15">
      <c r="A3959" s="144"/>
      <c r="B3959" s="619" t="s">
        <v>792</v>
      </c>
      <c r="C3959" s="619"/>
      <c r="D3959" s="619"/>
      <c r="E3959" s="619"/>
      <c r="F3959" s="619"/>
      <c r="G3959" s="162">
        <v>24.16</v>
      </c>
    </row>
    <row r="3960" spans="1:7" ht="15">
      <c r="A3960" s="144"/>
      <c r="B3960" s="620" t="s">
        <v>90</v>
      </c>
      <c r="C3960" s="620"/>
      <c r="D3960" s="620"/>
      <c r="E3960" s="620"/>
      <c r="F3960" s="620"/>
      <c r="G3960" s="620"/>
    </row>
    <row r="3961" spans="1:7" ht="15">
      <c r="A3961" s="144"/>
      <c r="B3961" s="297"/>
      <c r="C3961" s="153"/>
      <c r="D3961" s="154"/>
      <c r="E3961" s="298"/>
      <c r="F3961" s="155"/>
      <c r="G3961" s="156"/>
    </row>
    <row r="3962" spans="1:7" ht="15">
      <c r="A3962" s="144"/>
      <c r="B3962" s="297"/>
      <c r="C3962" s="153"/>
      <c r="D3962" s="154"/>
      <c r="E3962" s="298"/>
      <c r="F3962" s="155"/>
      <c r="G3962" s="156"/>
    </row>
    <row r="3963" spans="1:7" ht="15">
      <c r="A3963" s="144"/>
      <c r="B3963" s="297"/>
      <c r="C3963" s="153"/>
      <c r="D3963" s="154"/>
      <c r="E3963" s="298"/>
      <c r="F3963" s="155"/>
      <c r="G3963" s="156"/>
    </row>
    <row r="3964" spans="1:7" ht="15">
      <c r="A3964" s="144"/>
      <c r="B3964" s="297"/>
      <c r="C3964" s="153"/>
      <c r="D3964" s="154"/>
      <c r="E3964" s="298"/>
      <c r="F3964" s="155"/>
      <c r="G3964" s="156"/>
    </row>
    <row r="3965" spans="1:7" ht="15">
      <c r="A3965" s="144"/>
      <c r="B3965" s="619" t="s">
        <v>793</v>
      </c>
      <c r="C3965" s="619"/>
      <c r="D3965" s="619"/>
      <c r="E3965" s="619"/>
      <c r="F3965" s="619"/>
      <c r="G3965" s="162">
        <v>0</v>
      </c>
    </row>
    <row r="3966" spans="1:7" ht="15">
      <c r="A3966" s="144"/>
      <c r="B3966" s="620" t="s">
        <v>794</v>
      </c>
      <c r="C3966" s="620"/>
      <c r="D3966" s="620"/>
      <c r="E3966" s="620"/>
      <c r="F3966" s="620"/>
      <c r="G3966" s="620"/>
    </row>
    <row r="3967" spans="1:7" ht="15">
      <c r="A3967" s="144"/>
      <c r="B3967" s="300" t="s">
        <v>1007</v>
      </c>
      <c r="C3967" s="153" t="s">
        <v>1008</v>
      </c>
      <c r="D3967" s="154" t="s">
        <v>251</v>
      </c>
      <c r="E3967" s="298">
        <v>0.945</v>
      </c>
      <c r="F3967" s="155">
        <v>25.21</v>
      </c>
      <c r="G3967" s="156">
        <f>E3967*F3967</f>
        <v>23.82345</v>
      </c>
    </row>
    <row r="3968" spans="1:7" ht="15">
      <c r="A3968" s="144"/>
      <c r="B3968" s="300" t="s">
        <v>1009</v>
      </c>
      <c r="C3968" s="153" t="s">
        <v>1010</v>
      </c>
      <c r="D3968" s="154" t="s">
        <v>251</v>
      </c>
      <c r="E3968" s="298">
        <v>0.945</v>
      </c>
      <c r="F3968" s="155">
        <v>106.67</v>
      </c>
      <c r="G3968" s="156">
        <f>E3968*F3968</f>
        <v>100.80315</v>
      </c>
    </row>
    <row r="3969" spans="1:7" ht="15">
      <c r="A3969" s="144"/>
      <c r="B3969" s="297"/>
      <c r="C3969" s="153"/>
      <c r="D3969" s="154"/>
      <c r="E3969" s="298"/>
      <c r="F3969" s="155"/>
      <c r="G3969" s="156"/>
    </row>
    <row r="3970" spans="1:7" ht="15">
      <c r="A3970" s="144"/>
      <c r="B3970" s="619" t="s">
        <v>797</v>
      </c>
      <c r="C3970" s="619"/>
      <c r="D3970" s="619"/>
      <c r="E3970" s="619"/>
      <c r="F3970" s="619"/>
      <c r="G3970" s="162">
        <f>SUM(G3967:G3969)</f>
        <v>124.6266</v>
      </c>
    </row>
    <row r="3971" spans="1:7" ht="15">
      <c r="A3971" s="144"/>
      <c r="B3971" s="620" t="s">
        <v>798</v>
      </c>
      <c r="C3971" s="620"/>
      <c r="D3971" s="620"/>
      <c r="E3971" s="620"/>
      <c r="F3971" s="620"/>
      <c r="G3971" s="620"/>
    </row>
    <row r="3972" spans="1:7" ht="15">
      <c r="A3972" s="144"/>
      <c r="B3972" s="300"/>
      <c r="C3972" s="153"/>
      <c r="D3972" s="154"/>
      <c r="E3972" s="298"/>
      <c r="F3972" s="298"/>
      <c r="G3972" s="156"/>
    </row>
    <row r="3973" spans="1:7" ht="15">
      <c r="A3973" s="144"/>
      <c r="B3973" s="300"/>
      <c r="C3973" s="301"/>
      <c r="D3973" s="154"/>
      <c r="E3973" s="298"/>
      <c r="F3973" s="302"/>
      <c r="G3973" s="156"/>
    </row>
    <row r="3974" spans="1:7" ht="15">
      <c r="A3974" s="144"/>
      <c r="B3974" s="303"/>
      <c r="C3974" s="304"/>
      <c r="D3974" s="305"/>
      <c r="E3974" s="306"/>
      <c r="F3974" s="305"/>
      <c r="G3974" s="306"/>
    </row>
    <row r="3975" spans="1:7" ht="15">
      <c r="A3975" s="144"/>
      <c r="B3975" s="621" t="s">
        <v>799</v>
      </c>
      <c r="C3975" s="621"/>
      <c r="D3975" s="621"/>
      <c r="E3975" s="621"/>
      <c r="F3975" s="621"/>
      <c r="G3975" s="307">
        <v>0</v>
      </c>
    </row>
    <row r="3976" spans="1:7" ht="15">
      <c r="A3976" s="144"/>
      <c r="B3976" s="330"/>
      <c r="C3976" s="330"/>
      <c r="D3976" s="330"/>
      <c r="E3976" s="330"/>
      <c r="F3976" s="330"/>
      <c r="G3976" s="330"/>
    </row>
    <row r="3977" spans="1:7" ht="16.5">
      <c r="A3977" s="144"/>
      <c r="B3977" s="330"/>
      <c r="C3977" s="330"/>
      <c r="D3977" s="330"/>
      <c r="E3977" s="330"/>
      <c r="F3977" s="329" t="s">
        <v>256</v>
      </c>
      <c r="G3977" s="162">
        <f>G3970+G3965+G3959</f>
        <v>148.7866</v>
      </c>
    </row>
    <row r="3978" spans="1:7" ht="24.75">
      <c r="A3978" s="144"/>
      <c r="B3978" s="330"/>
      <c r="C3978" s="330"/>
      <c r="D3978" s="330"/>
      <c r="E3978" s="330"/>
      <c r="F3978" s="329" t="s">
        <v>917</v>
      </c>
      <c r="G3978" s="162">
        <f>'3 - Encargos Soc Anexo C'!$C$55%*'6- Comp Preç Unit'!G3959</f>
        <v>28.269616000000003</v>
      </c>
    </row>
    <row r="3979" spans="1:7" ht="15">
      <c r="A3979" s="144"/>
      <c r="B3979" s="622"/>
      <c r="C3979" s="622"/>
      <c r="D3979" s="163"/>
      <c r="E3979" s="163"/>
      <c r="F3979" s="329" t="s">
        <v>258</v>
      </c>
      <c r="G3979" s="418">
        <f>'4 - BDI - Anexo D'!$I$26*(G3977+G3978)</f>
        <v>50.81881976964011</v>
      </c>
    </row>
    <row r="3980" spans="1:7" ht="16.5">
      <c r="A3980" s="144"/>
      <c r="B3980" s="622"/>
      <c r="C3980" s="622"/>
      <c r="D3980" s="163"/>
      <c r="E3980" s="163"/>
      <c r="F3980" s="308" t="s">
        <v>802</v>
      </c>
      <c r="G3980" s="309">
        <f>SUM(G3977:G3979)</f>
        <v>227.8750357696401</v>
      </c>
    </row>
    <row r="3981" spans="1:7" ht="16.5">
      <c r="A3981" s="171"/>
      <c r="B3981" s="171"/>
      <c r="C3981" s="171"/>
      <c r="D3981" s="171"/>
      <c r="E3981" s="171"/>
      <c r="F3981" s="308" t="s">
        <v>803</v>
      </c>
      <c r="G3981" s="309">
        <f>SUM(G3977:G3978)</f>
        <v>177.056216</v>
      </c>
    </row>
    <row r="3983" spans="1:9" ht="15">
      <c r="A3983" s="172" t="str">
        <f>'Orçamento Básico - Anexo A'!A175</f>
        <v>B.51.c</v>
      </c>
      <c r="B3983" s="167"/>
      <c r="C3983" s="426" t="str">
        <f>'Orçamento Básico - Anexo A'!B172</f>
        <v>Poda de árvore</v>
      </c>
      <c r="D3983" s="167" t="s">
        <v>83</v>
      </c>
      <c r="E3983" s="167"/>
      <c r="F3983" s="167"/>
      <c r="G3983" s="173">
        <f>G4017</f>
        <v>265.5961932</v>
      </c>
      <c r="I3983" s="422"/>
    </row>
    <row r="3984" spans="1:7" ht="16.5">
      <c r="A3984" s="144"/>
      <c r="B3984" s="145" t="s">
        <v>241</v>
      </c>
      <c r="C3984" s="146" t="str">
        <f>'Orçamento Básico - Anexo A'!B175</f>
        <v>Serviço de poda de árvore de grande porte com recolhimento ( &gt; 9,0 metros de altura)</v>
      </c>
      <c r="D3984" s="145"/>
      <c r="E3984" s="145"/>
      <c r="F3984" s="145"/>
      <c r="G3984" s="145"/>
    </row>
    <row r="3985" spans="1:7" ht="15">
      <c r="A3985" s="144"/>
      <c r="B3985" s="145" t="s">
        <v>242</v>
      </c>
      <c r="C3985" s="147" t="s">
        <v>83</v>
      </c>
      <c r="D3985" s="145"/>
      <c r="E3985" s="145"/>
      <c r="F3985" s="145"/>
      <c r="G3985" s="145"/>
    </row>
    <row r="3986" spans="1:7" ht="15">
      <c r="A3986" s="144"/>
      <c r="B3986" s="145" t="s">
        <v>93</v>
      </c>
      <c r="C3986" s="170" t="str">
        <f>A3983</f>
        <v>B.51.c</v>
      </c>
      <c r="D3986" s="145"/>
      <c r="E3986" s="145"/>
      <c r="F3986" s="145"/>
      <c r="G3986" s="145"/>
    </row>
    <row r="3987" spans="1:7" ht="15">
      <c r="A3987" s="144"/>
      <c r="B3987" s="145" t="s">
        <v>1350</v>
      </c>
      <c r="C3987" s="145" t="s">
        <v>1349</v>
      </c>
      <c r="D3987" s="145"/>
      <c r="E3987" s="145"/>
      <c r="F3987" s="145"/>
      <c r="G3987" s="145"/>
    </row>
    <row r="3988" spans="1:7" ht="15">
      <c r="A3988" s="144"/>
      <c r="B3988" s="145" t="s">
        <v>243</v>
      </c>
      <c r="C3988" s="149" t="s">
        <v>1004</v>
      </c>
      <c r="D3988" s="145"/>
      <c r="E3988" s="145"/>
      <c r="F3988" s="145"/>
      <c r="G3988" s="145"/>
    </row>
    <row r="3989" spans="1:7" ht="15">
      <c r="A3989" s="144"/>
      <c r="B3989" s="145" t="s">
        <v>245</v>
      </c>
      <c r="C3989" s="150" t="s">
        <v>862</v>
      </c>
      <c r="D3989" s="145"/>
      <c r="E3989" s="145"/>
      <c r="F3989" s="145"/>
      <c r="G3989" s="145"/>
    </row>
    <row r="3990" spans="1:7" ht="15">
      <c r="A3990" s="144"/>
      <c r="B3990" s="145"/>
      <c r="C3990" s="145"/>
      <c r="D3990" s="145"/>
      <c r="E3990" s="145"/>
      <c r="F3990" s="145"/>
      <c r="G3990" s="145"/>
    </row>
    <row r="3991" spans="1:7" ht="15">
      <c r="A3991" s="144"/>
      <c r="B3991" s="151" t="s">
        <v>246</v>
      </c>
      <c r="C3991" s="151" t="s">
        <v>69</v>
      </c>
      <c r="D3991" s="151" t="s">
        <v>91</v>
      </c>
      <c r="E3991" s="151" t="s">
        <v>247</v>
      </c>
      <c r="F3991" s="151" t="s">
        <v>248</v>
      </c>
      <c r="G3991" s="151" t="s">
        <v>249</v>
      </c>
    </row>
    <row r="3992" spans="1:7" ht="15">
      <c r="A3992" s="144"/>
      <c r="B3992" s="623" t="s">
        <v>789</v>
      </c>
      <c r="C3992" s="623"/>
      <c r="D3992" s="623"/>
      <c r="E3992" s="623"/>
      <c r="F3992" s="623"/>
      <c r="G3992" s="623"/>
    </row>
    <row r="3993" spans="1:7" ht="15">
      <c r="A3993" s="144"/>
      <c r="B3993" s="297" t="s">
        <v>1005</v>
      </c>
      <c r="C3993" s="153" t="s">
        <v>1006</v>
      </c>
      <c r="D3993" s="154" t="s">
        <v>251</v>
      </c>
      <c r="E3993" s="298">
        <v>3</v>
      </c>
      <c r="F3993" s="155">
        <v>7.2</v>
      </c>
      <c r="G3993" s="156">
        <v>21.6</v>
      </c>
    </row>
    <row r="3994" spans="1:7" ht="15">
      <c r="A3994" s="144"/>
      <c r="B3994" s="297" t="s">
        <v>913</v>
      </c>
      <c r="C3994" s="153" t="s">
        <v>914</v>
      </c>
      <c r="D3994" s="154" t="s">
        <v>251</v>
      </c>
      <c r="E3994" s="298">
        <v>3</v>
      </c>
      <c r="F3994" s="155">
        <v>4.88</v>
      </c>
      <c r="G3994" s="156">
        <v>14.64</v>
      </c>
    </row>
    <row r="3995" spans="1:7" ht="15">
      <c r="A3995" s="144"/>
      <c r="B3995" s="619" t="s">
        <v>792</v>
      </c>
      <c r="C3995" s="619"/>
      <c r="D3995" s="619"/>
      <c r="E3995" s="619"/>
      <c r="F3995" s="619"/>
      <c r="G3995" s="162">
        <v>36.24</v>
      </c>
    </row>
    <row r="3996" spans="1:7" ht="15">
      <c r="A3996" s="144"/>
      <c r="B3996" s="620" t="s">
        <v>90</v>
      </c>
      <c r="C3996" s="620"/>
      <c r="D3996" s="620"/>
      <c r="E3996" s="620"/>
      <c r="F3996" s="620"/>
      <c r="G3996" s="620"/>
    </row>
    <row r="3997" spans="1:7" ht="15">
      <c r="A3997" s="144"/>
      <c r="B3997" s="297"/>
      <c r="C3997" s="153"/>
      <c r="D3997" s="154"/>
      <c r="E3997" s="298"/>
      <c r="F3997" s="155"/>
      <c r="G3997" s="156"/>
    </row>
    <row r="3998" spans="1:7" ht="15">
      <c r="A3998" s="144"/>
      <c r="B3998" s="297"/>
      <c r="C3998" s="153"/>
      <c r="D3998" s="154"/>
      <c r="E3998" s="298"/>
      <c r="F3998" s="155"/>
      <c r="G3998" s="156"/>
    </row>
    <row r="3999" spans="1:7" ht="15">
      <c r="A3999" s="144"/>
      <c r="B3999" s="297"/>
      <c r="C3999" s="153"/>
      <c r="D3999" s="154"/>
      <c r="E3999" s="298"/>
      <c r="F3999" s="155"/>
      <c r="G3999" s="156"/>
    </row>
    <row r="4000" spans="1:7" ht="15">
      <c r="A4000" s="144"/>
      <c r="B4000" s="297"/>
      <c r="C4000" s="153"/>
      <c r="D4000" s="154"/>
      <c r="E4000" s="298"/>
      <c r="F4000" s="155"/>
      <c r="G4000" s="156"/>
    </row>
    <row r="4001" spans="1:7" ht="15">
      <c r="A4001" s="144"/>
      <c r="B4001" s="619" t="s">
        <v>793</v>
      </c>
      <c r="C4001" s="619"/>
      <c r="D4001" s="619"/>
      <c r="E4001" s="619"/>
      <c r="F4001" s="619"/>
      <c r="G4001" s="162">
        <v>0</v>
      </c>
    </row>
    <row r="4002" spans="1:7" ht="15">
      <c r="A4002" s="144"/>
      <c r="B4002" s="620" t="s">
        <v>794</v>
      </c>
      <c r="C4002" s="620"/>
      <c r="D4002" s="620"/>
      <c r="E4002" s="620"/>
      <c r="F4002" s="620"/>
      <c r="G4002" s="620"/>
    </row>
    <row r="4003" spans="1:7" ht="15">
      <c r="A4003" s="144"/>
      <c r="B4003" s="300" t="s">
        <v>1007</v>
      </c>
      <c r="C4003" s="153" t="s">
        <v>1008</v>
      </c>
      <c r="D4003" s="154" t="s">
        <v>251</v>
      </c>
      <c r="E4003" s="298">
        <v>1.41759</v>
      </c>
      <c r="F4003" s="155">
        <v>25.21</v>
      </c>
      <c r="G4003" s="156">
        <f>E4003*F4003</f>
        <v>35.7374439</v>
      </c>
    </row>
    <row r="4004" spans="1:7" ht="15">
      <c r="A4004" s="144"/>
      <c r="B4004" s="300" t="s">
        <v>1009</v>
      </c>
      <c r="C4004" s="153" t="s">
        <v>1010</v>
      </c>
      <c r="D4004" s="154" t="s">
        <v>251</v>
      </c>
      <c r="E4004" s="298">
        <v>1.41759</v>
      </c>
      <c r="F4004" s="155">
        <v>106.67</v>
      </c>
      <c r="G4004" s="156">
        <f>E4004*F4004</f>
        <v>151.21432529999998</v>
      </c>
    </row>
    <row r="4005" spans="1:7" ht="15">
      <c r="A4005" s="144"/>
      <c r="B4005" s="297"/>
      <c r="C4005" s="153"/>
      <c r="D4005" s="154"/>
      <c r="E4005" s="298"/>
      <c r="F4005" s="155"/>
      <c r="G4005" s="156"/>
    </row>
    <row r="4006" spans="1:7" ht="15">
      <c r="A4006" s="144"/>
      <c r="B4006" s="619" t="s">
        <v>797</v>
      </c>
      <c r="C4006" s="619"/>
      <c r="D4006" s="619"/>
      <c r="E4006" s="619"/>
      <c r="F4006" s="619"/>
      <c r="G4006" s="162">
        <f>SUM(G4003:G4005)</f>
        <v>186.9517692</v>
      </c>
    </row>
    <row r="4007" spans="1:7" ht="15">
      <c r="A4007" s="144"/>
      <c r="B4007" s="620" t="s">
        <v>798</v>
      </c>
      <c r="C4007" s="620"/>
      <c r="D4007" s="620"/>
      <c r="E4007" s="620"/>
      <c r="F4007" s="620"/>
      <c r="G4007" s="620"/>
    </row>
    <row r="4008" spans="1:7" ht="15">
      <c r="A4008" s="144"/>
      <c r="B4008" s="300"/>
      <c r="C4008" s="153"/>
      <c r="D4008" s="154"/>
      <c r="E4008" s="298"/>
      <c r="F4008" s="298"/>
      <c r="G4008" s="156"/>
    </row>
    <row r="4009" spans="1:7" ht="15">
      <c r="A4009" s="144"/>
      <c r="B4009" s="300"/>
      <c r="C4009" s="301"/>
      <c r="D4009" s="154"/>
      <c r="E4009" s="298"/>
      <c r="F4009" s="302"/>
      <c r="G4009" s="156"/>
    </row>
    <row r="4010" spans="1:7" ht="15">
      <c r="A4010" s="144"/>
      <c r="B4010" s="303"/>
      <c r="C4010" s="304"/>
      <c r="D4010" s="305"/>
      <c r="E4010" s="306"/>
      <c r="F4010" s="305"/>
      <c r="G4010" s="306"/>
    </row>
    <row r="4011" spans="1:7" ht="15">
      <c r="A4011" s="144"/>
      <c r="B4011" s="621" t="s">
        <v>799</v>
      </c>
      <c r="C4011" s="621"/>
      <c r="D4011" s="621"/>
      <c r="E4011" s="621"/>
      <c r="F4011" s="621"/>
      <c r="G4011" s="307">
        <v>0</v>
      </c>
    </row>
    <row r="4012" spans="1:7" ht="15">
      <c r="A4012" s="144"/>
      <c r="B4012" s="330"/>
      <c r="C4012" s="330"/>
      <c r="D4012" s="330"/>
      <c r="E4012" s="330"/>
      <c r="F4012" s="330"/>
      <c r="G4012" s="330"/>
    </row>
    <row r="4013" spans="1:7" ht="16.5">
      <c r="A4013" s="144"/>
      <c r="B4013" s="330"/>
      <c r="C4013" s="330"/>
      <c r="D4013" s="330"/>
      <c r="E4013" s="330"/>
      <c r="F4013" s="329" t="s">
        <v>256</v>
      </c>
      <c r="G4013" s="162">
        <f>G4006+G4001+G3995</f>
        <v>223.1917692</v>
      </c>
    </row>
    <row r="4014" spans="1:7" ht="24.75">
      <c r="A4014" s="144"/>
      <c r="B4014" s="330"/>
      <c r="C4014" s="330"/>
      <c r="D4014" s="330"/>
      <c r="E4014" s="330"/>
      <c r="F4014" s="329" t="s">
        <v>917</v>
      </c>
      <c r="G4014" s="162">
        <f>'3 - Encargos Soc Anexo C'!$C$55%*'6- Comp Preç Unit'!G3995</f>
        <v>42.404424000000006</v>
      </c>
    </row>
    <row r="4015" spans="1:7" ht="15">
      <c r="A4015" s="144"/>
      <c r="B4015" s="622"/>
      <c r="C4015" s="622"/>
      <c r="D4015" s="163"/>
      <c r="E4015" s="163"/>
      <c r="F4015" s="329" t="s">
        <v>258</v>
      </c>
      <c r="G4015" s="418">
        <f>'4 - BDI - Anexo D'!$I$26*(G4013+G4014)</f>
        <v>76.2316363619412</v>
      </c>
    </row>
    <row r="4016" spans="1:7" ht="16.5">
      <c r="A4016" s="144"/>
      <c r="B4016" s="622"/>
      <c r="C4016" s="622"/>
      <c r="D4016" s="163"/>
      <c r="E4016" s="163"/>
      <c r="F4016" s="308" t="s">
        <v>802</v>
      </c>
      <c r="G4016" s="309">
        <f>SUM(G4013:G4015)</f>
        <v>341.8278295619412</v>
      </c>
    </row>
    <row r="4017" spans="1:7" ht="16.5">
      <c r="A4017" s="171"/>
      <c r="B4017" s="171"/>
      <c r="C4017" s="171"/>
      <c r="D4017" s="171"/>
      <c r="E4017" s="171"/>
      <c r="F4017" s="308" t="s">
        <v>803</v>
      </c>
      <c r="G4017" s="309">
        <f>SUM(G4013:G4014)</f>
        <v>265.5961932</v>
      </c>
    </row>
    <row r="4019" spans="1:9" ht="16.5">
      <c r="A4019" s="172" t="str">
        <f>'Orçamento Básico - Anexo A'!A177</f>
        <v>B.52.a</v>
      </c>
      <c r="B4019" s="167"/>
      <c r="C4019" s="429" t="str">
        <f>'Orçamento Básico - Anexo A'!B176</f>
        <v>Demolição e recomposição de piso diversos para assentamento de eletroduto</v>
      </c>
      <c r="D4019" s="167" t="s">
        <v>276</v>
      </c>
      <c r="E4019" s="167"/>
      <c r="F4019" s="167"/>
      <c r="G4019" s="173">
        <f>G4055</f>
        <v>17.21033</v>
      </c>
      <c r="I4019" s="422"/>
    </row>
    <row r="4020" spans="1:7" ht="16.5">
      <c r="A4020" s="144"/>
      <c r="B4020" s="145" t="s">
        <v>241</v>
      </c>
      <c r="C4020" s="146" t="s">
        <v>425</v>
      </c>
      <c r="D4020" s="145"/>
      <c r="E4020" s="145"/>
      <c r="F4020" s="145"/>
      <c r="G4020" s="145"/>
    </row>
    <row r="4021" spans="1:7" ht="15">
      <c r="A4021" s="144"/>
      <c r="B4021" s="145" t="s">
        <v>242</v>
      </c>
      <c r="C4021" s="147" t="s">
        <v>1011</v>
      </c>
      <c r="D4021" s="145"/>
      <c r="E4021" s="145"/>
      <c r="F4021" s="145"/>
      <c r="G4021" s="145"/>
    </row>
    <row r="4022" spans="1:7" ht="15">
      <c r="A4022" s="144"/>
      <c r="B4022" s="145" t="s">
        <v>93</v>
      </c>
      <c r="C4022" s="170" t="str">
        <f>A4019</f>
        <v>B.52.a</v>
      </c>
      <c r="D4022" s="145"/>
      <c r="E4022" s="145"/>
      <c r="F4022" s="145"/>
      <c r="G4022" s="145"/>
    </row>
    <row r="4023" spans="1:7" ht="15">
      <c r="A4023" s="144"/>
      <c r="B4023" s="145" t="s">
        <v>1350</v>
      </c>
      <c r="C4023" s="145" t="s">
        <v>1349</v>
      </c>
      <c r="D4023" s="145"/>
      <c r="E4023" s="145"/>
      <c r="F4023" s="145"/>
      <c r="G4023" s="145"/>
    </row>
    <row r="4024" spans="1:7" ht="22.5" customHeight="1">
      <c r="A4024" s="144"/>
      <c r="B4024" s="145" t="s">
        <v>243</v>
      </c>
      <c r="C4024" s="149" t="s">
        <v>1004</v>
      </c>
      <c r="D4024" s="145"/>
      <c r="E4024" s="145"/>
      <c r="F4024" s="145"/>
      <c r="G4024" s="145"/>
    </row>
    <row r="4025" spans="1:7" ht="15">
      <c r="A4025" s="144"/>
      <c r="B4025" s="145" t="s">
        <v>245</v>
      </c>
      <c r="C4025" s="150" t="s">
        <v>862</v>
      </c>
      <c r="D4025" s="145"/>
      <c r="E4025" s="145"/>
      <c r="F4025" s="145"/>
      <c r="G4025" s="145"/>
    </row>
    <row r="4026" spans="1:7" ht="15">
      <c r="A4026" s="144"/>
      <c r="B4026" s="145"/>
      <c r="C4026" s="145"/>
      <c r="D4026" s="145"/>
      <c r="E4026" s="145"/>
      <c r="F4026" s="145"/>
      <c r="G4026" s="145"/>
    </row>
    <row r="4027" spans="1:7" ht="15">
      <c r="A4027" s="144"/>
      <c r="B4027" s="151" t="s">
        <v>246</v>
      </c>
      <c r="C4027" s="151" t="s">
        <v>69</v>
      </c>
      <c r="D4027" s="151" t="s">
        <v>91</v>
      </c>
      <c r="E4027" s="151" t="s">
        <v>247</v>
      </c>
      <c r="F4027" s="151" t="s">
        <v>248</v>
      </c>
      <c r="G4027" s="151" t="s">
        <v>249</v>
      </c>
    </row>
    <row r="4028" spans="1:7" ht="15">
      <c r="A4028" s="144"/>
      <c r="B4028" s="623" t="s">
        <v>789</v>
      </c>
      <c r="C4028" s="623"/>
      <c r="D4028" s="623"/>
      <c r="E4028" s="623"/>
      <c r="F4028" s="623"/>
      <c r="G4028" s="623"/>
    </row>
    <row r="4029" spans="1:7" ht="15">
      <c r="A4029" s="144"/>
      <c r="B4029" s="297" t="s">
        <v>913</v>
      </c>
      <c r="C4029" s="153" t="s">
        <v>914</v>
      </c>
      <c r="D4029" s="154" t="s">
        <v>251</v>
      </c>
      <c r="E4029" s="298">
        <v>0.4</v>
      </c>
      <c r="F4029" s="155">
        <v>4.88</v>
      </c>
      <c r="G4029" s="156">
        <v>1.95</v>
      </c>
    </row>
    <row r="4030" spans="1:7" ht="15">
      <c r="A4030" s="144"/>
      <c r="B4030" s="297"/>
      <c r="C4030" s="153"/>
      <c r="D4030" s="154"/>
      <c r="E4030" s="298"/>
      <c r="F4030" s="155"/>
      <c r="G4030" s="156"/>
    </row>
    <row r="4031" spans="1:7" ht="15">
      <c r="A4031" s="144"/>
      <c r="B4031" s="619" t="s">
        <v>792</v>
      </c>
      <c r="C4031" s="619"/>
      <c r="D4031" s="619"/>
      <c r="E4031" s="619"/>
      <c r="F4031" s="619"/>
      <c r="G4031" s="162">
        <v>1.95</v>
      </c>
    </row>
    <row r="4032" spans="1:7" ht="15">
      <c r="A4032" s="144"/>
      <c r="B4032" s="620" t="s">
        <v>90</v>
      </c>
      <c r="C4032" s="620"/>
      <c r="D4032" s="620"/>
      <c r="E4032" s="620"/>
      <c r="F4032" s="620"/>
      <c r="G4032" s="620"/>
    </row>
    <row r="4033" spans="1:7" ht="15">
      <c r="A4033" s="144"/>
      <c r="B4033" s="297"/>
      <c r="C4033" s="153"/>
      <c r="D4033" s="154"/>
      <c r="E4033" s="298"/>
      <c r="F4033" s="155"/>
      <c r="G4033" s="156"/>
    </row>
    <row r="4034" spans="1:7" ht="15">
      <c r="A4034" s="144"/>
      <c r="B4034" s="297"/>
      <c r="C4034" s="153"/>
      <c r="D4034" s="154"/>
      <c r="E4034" s="298"/>
      <c r="F4034" s="155"/>
      <c r="G4034" s="156"/>
    </row>
    <row r="4035" spans="1:7" ht="15">
      <c r="A4035" s="144"/>
      <c r="B4035" s="297"/>
      <c r="C4035" s="153"/>
      <c r="D4035" s="154"/>
      <c r="E4035" s="298"/>
      <c r="F4035" s="155"/>
      <c r="G4035" s="156"/>
    </row>
    <row r="4036" spans="1:7" ht="15">
      <c r="A4036" s="144"/>
      <c r="B4036" s="297"/>
      <c r="C4036" s="153"/>
      <c r="D4036" s="154"/>
      <c r="E4036" s="298"/>
      <c r="F4036" s="155"/>
      <c r="G4036" s="156"/>
    </row>
    <row r="4037" spans="1:7" ht="15">
      <c r="A4037" s="144"/>
      <c r="B4037" s="619" t="s">
        <v>793</v>
      </c>
      <c r="C4037" s="619"/>
      <c r="D4037" s="619"/>
      <c r="E4037" s="619"/>
      <c r="F4037" s="619"/>
      <c r="G4037" s="162">
        <v>0</v>
      </c>
    </row>
    <row r="4038" spans="1:7" ht="15">
      <c r="A4038" s="144"/>
      <c r="B4038" s="620" t="s">
        <v>794</v>
      </c>
      <c r="C4038" s="620"/>
      <c r="D4038" s="620"/>
      <c r="E4038" s="620"/>
      <c r="F4038" s="620"/>
      <c r="G4038" s="620"/>
    </row>
    <row r="4039" spans="1:7" ht="15">
      <c r="A4039" s="144"/>
      <c r="B4039" s="300" t="s">
        <v>1012</v>
      </c>
      <c r="C4039" s="153" t="s">
        <v>1013</v>
      </c>
      <c r="D4039" s="154" t="s">
        <v>251</v>
      </c>
      <c r="E4039" s="298">
        <v>0.1</v>
      </c>
      <c r="F4039" s="155">
        <v>87.63</v>
      </c>
      <c r="G4039" s="156">
        <v>8.76</v>
      </c>
    </row>
    <row r="4040" spans="1:7" ht="15">
      <c r="A4040" s="144"/>
      <c r="B4040" s="300" t="s">
        <v>1014</v>
      </c>
      <c r="C4040" s="153" t="s">
        <v>1015</v>
      </c>
      <c r="D4040" s="154" t="s">
        <v>251</v>
      </c>
      <c r="E4040" s="298">
        <v>0.2635</v>
      </c>
      <c r="F4040" s="155">
        <v>16.01</v>
      </c>
      <c r="G4040" s="156">
        <f>E4040*F4040</f>
        <v>4.218635000000001</v>
      </c>
    </row>
    <row r="4041" spans="1:7" ht="15">
      <c r="A4041" s="144"/>
      <c r="B4041" s="300"/>
      <c r="C4041" s="153"/>
      <c r="D4041" s="154"/>
      <c r="E4041" s="298"/>
      <c r="F4041" s="155"/>
      <c r="G4041" s="156"/>
    </row>
    <row r="4042" spans="1:7" ht="15">
      <c r="A4042" s="144"/>
      <c r="B4042" s="300"/>
      <c r="C4042" s="153"/>
      <c r="D4042" s="154"/>
      <c r="E4042" s="298"/>
      <c r="F4042" s="155"/>
      <c r="G4042" s="156"/>
    </row>
    <row r="4043" spans="1:7" ht="15">
      <c r="A4043" s="144"/>
      <c r="B4043" s="297"/>
      <c r="C4043" s="153"/>
      <c r="D4043" s="154"/>
      <c r="E4043" s="298"/>
      <c r="F4043" s="155"/>
      <c r="G4043" s="156"/>
    </row>
    <row r="4044" spans="1:7" ht="15">
      <c r="A4044" s="144"/>
      <c r="B4044" s="619" t="s">
        <v>797</v>
      </c>
      <c r="C4044" s="619"/>
      <c r="D4044" s="619"/>
      <c r="E4044" s="619"/>
      <c r="F4044" s="619"/>
      <c r="G4044" s="162">
        <f>SUM(G4039:G4043)</f>
        <v>12.978635</v>
      </c>
    </row>
    <row r="4045" spans="1:7" ht="15">
      <c r="A4045" s="144"/>
      <c r="B4045" s="620" t="s">
        <v>798</v>
      </c>
      <c r="C4045" s="620"/>
      <c r="D4045" s="620"/>
      <c r="E4045" s="620"/>
      <c r="F4045" s="620"/>
      <c r="G4045" s="620"/>
    </row>
    <row r="4046" spans="1:7" ht="15">
      <c r="A4046" s="144"/>
      <c r="B4046" s="300"/>
      <c r="C4046" s="153"/>
      <c r="D4046" s="154"/>
      <c r="E4046" s="298"/>
      <c r="F4046" s="298"/>
      <c r="G4046" s="156"/>
    </row>
    <row r="4047" spans="1:7" ht="15">
      <c r="A4047" s="144"/>
      <c r="B4047" s="300"/>
      <c r="C4047" s="301"/>
      <c r="D4047" s="154"/>
      <c r="E4047" s="298"/>
      <c r="F4047" s="302"/>
      <c r="G4047" s="156"/>
    </row>
    <row r="4048" spans="1:7" ht="15">
      <c r="A4048" s="144"/>
      <c r="B4048" s="303"/>
      <c r="C4048" s="304"/>
      <c r="D4048" s="305"/>
      <c r="E4048" s="306"/>
      <c r="F4048" s="305"/>
      <c r="G4048" s="306"/>
    </row>
    <row r="4049" spans="1:7" ht="15">
      <c r="A4049" s="144"/>
      <c r="B4049" s="621" t="s">
        <v>799</v>
      </c>
      <c r="C4049" s="621"/>
      <c r="D4049" s="621"/>
      <c r="E4049" s="621"/>
      <c r="F4049" s="621"/>
      <c r="G4049" s="307">
        <v>0</v>
      </c>
    </row>
    <row r="4050" spans="1:7" ht="15">
      <c r="A4050" s="144"/>
      <c r="B4050" s="330"/>
      <c r="C4050" s="330"/>
      <c r="D4050" s="330"/>
      <c r="E4050" s="330"/>
      <c r="F4050" s="330"/>
      <c r="G4050" s="330"/>
    </row>
    <row r="4051" spans="1:7" ht="16.5">
      <c r="A4051" s="144"/>
      <c r="B4051" s="330"/>
      <c r="C4051" s="330"/>
      <c r="D4051" s="330"/>
      <c r="E4051" s="330"/>
      <c r="F4051" s="329" t="s">
        <v>256</v>
      </c>
      <c r="G4051" s="162">
        <f>G4044+G4037+G4031</f>
        <v>14.928635</v>
      </c>
    </row>
    <row r="4052" spans="1:7" ht="24.75">
      <c r="A4052" s="144"/>
      <c r="B4052" s="330"/>
      <c r="C4052" s="330"/>
      <c r="D4052" s="330"/>
      <c r="E4052" s="330"/>
      <c r="F4052" s="329" t="s">
        <v>917</v>
      </c>
      <c r="G4052" s="162">
        <f>'3 - Encargos Soc Anexo C'!$C$55%*'6- Comp Preç Unit'!G4031</f>
        <v>2.281695</v>
      </c>
    </row>
    <row r="4053" spans="1:7" ht="15">
      <c r="A4053" s="144"/>
      <c r="B4053" s="622"/>
      <c r="C4053" s="622"/>
      <c r="D4053" s="163"/>
      <c r="E4053" s="163"/>
      <c r="F4053" s="329" t="s">
        <v>258</v>
      </c>
      <c r="G4053" s="418">
        <f>'4 - BDI - Anexo D'!$I$26*(G4051+G4052)</f>
        <v>4.939722977283273</v>
      </c>
    </row>
    <row r="4054" spans="1:7" ht="16.5">
      <c r="A4054" s="144"/>
      <c r="B4054" s="622"/>
      <c r="C4054" s="622"/>
      <c r="D4054" s="163"/>
      <c r="E4054" s="163"/>
      <c r="F4054" s="308" t="s">
        <v>802</v>
      </c>
      <c r="G4054" s="309">
        <f>SUM(G4051:G4053)</f>
        <v>22.150052977283273</v>
      </c>
    </row>
    <row r="4055" spans="1:7" ht="16.5">
      <c r="A4055" s="171"/>
      <c r="B4055" s="171"/>
      <c r="C4055" s="171"/>
      <c r="D4055" s="171"/>
      <c r="E4055" s="171"/>
      <c r="F4055" s="308" t="s">
        <v>803</v>
      </c>
      <c r="G4055" s="309">
        <f>SUM(G4051:G4052)</f>
        <v>17.21033</v>
      </c>
    </row>
    <row r="4057" spans="1:9" ht="16.5">
      <c r="A4057" s="172" t="str">
        <f>'Orçamento Básico - Anexo A'!A178</f>
        <v>B.52.b</v>
      </c>
      <c r="B4057" s="167"/>
      <c r="C4057" s="429" t="str">
        <f>'Orçamento Básico - Anexo A'!B176</f>
        <v>Demolição e recomposição de piso diversos para assentamento de eletroduto</v>
      </c>
      <c r="D4057" s="167" t="s">
        <v>276</v>
      </c>
      <c r="E4057" s="167"/>
      <c r="F4057" s="167"/>
      <c r="G4057" s="173">
        <f>G4091</f>
        <v>7.3262576</v>
      </c>
      <c r="I4057" s="422"/>
    </row>
    <row r="4058" spans="1:7" ht="15">
      <c r="A4058" s="144"/>
      <c r="B4058" s="145" t="s">
        <v>241</v>
      </c>
      <c r="C4058" s="146" t="s">
        <v>426</v>
      </c>
      <c r="D4058" s="145"/>
      <c r="E4058" s="145"/>
      <c r="F4058" s="145"/>
      <c r="G4058" s="145"/>
    </row>
    <row r="4059" spans="1:7" ht="15">
      <c r="A4059" s="144"/>
      <c r="B4059" s="145" t="s">
        <v>242</v>
      </c>
      <c r="C4059" s="147" t="s">
        <v>1011</v>
      </c>
      <c r="D4059" s="145"/>
      <c r="E4059" s="145"/>
      <c r="F4059" s="145"/>
      <c r="G4059" s="145"/>
    </row>
    <row r="4060" spans="1:7" ht="24.75" customHeight="1">
      <c r="A4060" s="144"/>
      <c r="B4060" s="145" t="s">
        <v>93</v>
      </c>
      <c r="C4060" s="170" t="str">
        <f>A4057</f>
        <v>B.52.b</v>
      </c>
      <c r="D4060" s="145"/>
      <c r="E4060" s="145"/>
      <c r="F4060" s="145"/>
      <c r="G4060" s="145"/>
    </row>
    <row r="4061" spans="1:7" ht="15">
      <c r="A4061" s="144"/>
      <c r="B4061" s="145" t="s">
        <v>1350</v>
      </c>
      <c r="C4061" s="145" t="s">
        <v>1349</v>
      </c>
      <c r="D4061" s="145"/>
      <c r="E4061" s="145"/>
      <c r="F4061" s="145"/>
      <c r="G4061" s="145"/>
    </row>
    <row r="4062" spans="1:7" ht="15">
      <c r="A4062" s="144"/>
      <c r="B4062" s="145" t="s">
        <v>243</v>
      </c>
      <c r="C4062" s="149" t="s">
        <v>1004</v>
      </c>
      <c r="D4062" s="145"/>
      <c r="E4062" s="145"/>
      <c r="F4062" s="145"/>
      <c r="G4062" s="145"/>
    </row>
    <row r="4063" spans="1:7" ht="15">
      <c r="A4063" s="144"/>
      <c r="B4063" s="145" t="s">
        <v>245</v>
      </c>
      <c r="C4063" s="150" t="s">
        <v>862</v>
      </c>
      <c r="D4063" s="145"/>
      <c r="E4063" s="145"/>
      <c r="F4063" s="145"/>
      <c r="G4063" s="145"/>
    </row>
    <row r="4064" spans="1:7" ht="15">
      <c r="A4064" s="144"/>
      <c r="B4064" s="145"/>
      <c r="C4064" s="145"/>
      <c r="D4064" s="145"/>
      <c r="E4064" s="145"/>
      <c r="F4064" s="145"/>
      <c r="G4064" s="145"/>
    </row>
    <row r="4065" spans="1:7" ht="15">
      <c r="A4065" s="144"/>
      <c r="B4065" s="151" t="s">
        <v>246</v>
      </c>
      <c r="C4065" s="151" t="s">
        <v>69</v>
      </c>
      <c r="D4065" s="151" t="s">
        <v>91</v>
      </c>
      <c r="E4065" s="151" t="s">
        <v>247</v>
      </c>
      <c r="F4065" s="151" t="s">
        <v>248</v>
      </c>
      <c r="G4065" s="151" t="s">
        <v>249</v>
      </c>
    </row>
    <row r="4066" spans="1:7" ht="15">
      <c r="A4066" s="144"/>
      <c r="B4066" s="623" t="s">
        <v>789</v>
      </c>
      <c r="C4066" s="623"/>
      <c r="D4066" s="623"/>
      <c r="E4066" s="623"/>
      <c r="F4066" s="623"/>
      <c r="G4066" s="623"/>
    </row>
    <row r="4067" spans="1:7" ht="15">
      <c r="A4067" s="144"/>
      <c r="B4067" s="297" t="s">
        <v>1016</v>
      </c>
      <c r="C4067" s="153" t="s">
        <v>1017</v>
      </c>
      <c r="D4067" s="154" t="s">
        <v>251</v>
      </c>
      <c r="E4067" s="298">
        <v>0.13</v>
      </c>
      <c r="F4067" s="155">
        <v>7.2</v>
      </c>
      <c r="G4067" s="156">
        <f>E4067*F4067</f>
        <v>0.936</v>
      </c>
    </row>
    <row r="4068" spans="1:7" ht="15">
      <c r="A4068" s="144"/>
      <c r="B4068" s="297" t="s">
        <v>913</v>
      </c>
      <c r="C4068" s="153" t="s">
        <v>914</v>
      </c>
      <c r="D4068" s="154" t="s">
        <v>251</v>
      </c>
      <c r="E4068" s="298">
        <v>0.5</v>
      </c>
      <c r="F4068" s="155">
        <v>4.88</v>
      </c>
      <c r="G4068" s="156">
        <f>E4068*F4068</f>
        <v>2.44</v>
      </c>
    </row>
    <row r="4069" spans="1:7" ht="15">
      <c r="A4069" s="144"/>
      <c r="B4069" s="619" t="s">
        <v>792</v>
      </c>
      <c r="C4069" s="619"/>
      <c r="D4069" s="619"/>
      <c r="E4069" s="619"/>
      <c r="F4069" s="619"/>
      <c r="G4069" s="162">
        <f>SUM(G4067:G4068)</f>
        <v>3.376</v>
      </c>
    </row>
    <row r="4070" spans="1:7" ht="15">
      <c r="A4070" s="144"/>
      <c r="B4070" s="620" t="s">
        <v>90</v>
      </c>
      <c r="C4070" s="620"/>
      <c r="D4070" s="620"/>
      <c r="E4070" s="620"/>
      <c r="F4070" s="620"/>
      <c r="G4070" s="620"/>
    </row>
    <row r="4071" spans="1:7" ht="15">
      <c r="A4071" s="144"/>
      <c r="B4071" s="297"/>
      <c r="C4071" s="153"/>
      <c r="D4071" s="154"/>
      <c r="E4071" s="298"/>
      <c r="F4071" s="155"/>
      <c r="G4071" s="156"/>
    </row>
    <row r="4072" spans="1:7" ht="15">
      <c r="A4072" s="144"/>
      <c r="B4072" s="297"/>
      <c r="C4072" s="153"/>
      <c r="D4072" s="154"/>
      <c r="E4072" s="298"/>
      <c r="F4072" s="155"/>
      <c r="G4072" s="156"/>
    </row>
    <row r="4073" spans="1:7" ht="15">
      <c r="A4073" s="144"/>
      <c r="B4073" s="297"/>
      <c r="C4073" s="153"/>
      <c r="D4073" s="154"/>
      <c r="E4073" s="298"/>
      <c r="F4073" s="155"/>
      <c r="G4073" s="156"/>
    </row>
    <row r="4074" spans="1:7" ht="15">
      <c r="A4074" s="144"/>
      <c r="B4074" s="297"/>
      <c r="C4074" s="153"/>
      <c r="D4074" s="154"/>
      <c r="E4074" s="298"/>
      <c r="F4074" s="155"/>
      <c r="G4074" s="156"/>
    </row>
    <row r="4075" spans="1:7" ht="15">
      <c r="A4075" s="144"/>
      <c r="B4075" s="619" t="s">
        <v>793</v>
      </c>
      <c r="C4075" s="619"/>
      <c r="D4075" s="619"/>
      <c r="E4075" s="619"/>
      <c r="F4075" s="619"/>
      <c r="G4075" s="162">
        <v>0</v>
      </c>
    </row>
    <row r="4076" spans="1:7" ht="15">
      <c r="A4076" s="144"/>
      <c r="B4076" s="620" t="s">
        <v>794</v>
      </c>
      <c r="C4076" s="620"/>
      <c r="D4076" s="620"/>
      <c r="E4076" s="620"/>
      <c r="F4076" s="620"/>
      <c r="G4076" s="620"/>
    </row>
    <row r="4077" spans="1:7" ht="15">
      <c r="A4077" s="144"/>
      <c r="B4077" s="300"/>
      <c r="C4077" s="153"/>
      <c r="D4077" s="154"/>
      <c r="E4077" s="298"/>
      <c r="F4077" s="155"/>
      <c r="G4077" s="156"/>
    </row>
    <row r="4078" spans="1:7" ht="15">
      <c r="A4078" s="144"/>
      <c r="B4078" s="300"/>
      <c r="C4078" s="153"/>
      <c r="D4078" s="154"/>
      <c r="E4078" s="298"/>
      <c r="F4078" s="155"/>
      <c r="G4078" s="156"/>
    </row>
    <row r="4079" spans="1:7" ht="15">
      <c r="A4079" s="144"/>
      <c r="B4079" s="297"/>
      <c r="C4079" s="153"/>
      <c r="D4079" s="154"/>
      <c r="E4079" s="298"/>
      <c r="F4079" s="155"/>
      <c r="G4079" s="156"/>
    </row>
    <row r="4080" spans="1:7" ht="15">
      <c r="A4080" s="144"/>
      <c r="B4080" s="619" t="s">
        <v>797</v>
      </c>
      <c r="C4080" s="619"/>
      <c r="D4080" s="619"/>
      <c r="E4080" s="619"/>
      <c r="F4080" s="619"/>
      <c r="G4080" s="162">
        <v>0</v>
      </c>
    </row>
    <row r="4081" spans="1:7" ht="15">
      <c r="A4081" s="144"/>
      <c r="B4081" s="620" t="s">
        <v>798</v>
      </c>
      <c r="C4081" s="620"/>
      <c r="D4081" s="620"/>
      <c r="E4081" s="620"/>
      <c r="F4081" s="620"/>
      <c r="G4081" s="620"/>
    </row>
    <row r="4082" spans="1:7" ht="15">
      <c r="A4082" s="144"/>
      <c r="B4082" s="300"/>
      <c r="C4082" s="153"/>
      <c r="D4082" s="154"/>
      <c r="E4082" s="298"/>
      <c r="F4082" s="298"/>
      <c r="G4082" s="156"/>
    </row>
    <row r="4083" spans="1:7" ht="15">
      <c r="A4083" s="144"/>
      <c r="B4083" s="300"/>
      <c r="C4083" s="301"/>
      <c r="D4083" s="154"/>
      <c r="E4083" s="298"/>
      <c r="F4083" s="302"/>
      <c r="G4083" s="156"/>
    </row>
    <row r="4084" spans="1:7" ht="15">
      <c r="A4084" s="144"/>
      <c r="B4084" s="303"/>
      <c r="C4084" s="304"/>
      <c r="D4084" s="305"/>
      <c r="E4084" s="306"/>
      <c r="F4084" s="305"/>
      <c r="G4084" s="306"/>
    </row>
    <row r="4085" spans="1:7" ht="15">
      <c r="A4085" s="144"/>
      <c r="B4085" s="621" t="s">
        <v>799</v>
      </c>
      <c r="C4085" s="621"/>
      <c r="D4085" s="621"/>
      <c r="E4085" s="621"/>
      <c r="F4085" s="621"/>
      <c r="G4085" s="307">
        <v>0</v>
      </c>
    </row>
    <row r="4086" spans="1:7" ht="15">
      <c r="A4086" s="144"/>
      <c r="B4086" s="330"/>
      <c r="C4086" s="330"/>
      <c r="D4086" s="330"/>
      <c r="E4086" s="330"/>
      <c r="F4086" s="330"/>
      <c r="G4086" s="330"/>
    </row>
    <row r="4087" spans="1:7" ht="16.5">
      <c r="A4087" s="144"/>
      <c r="B4087" s="330"/>
      <c r="C4087" s="330"/>
      <c r="D4087" s="330"/>
      <c r="E4087" s="330"/>
      <c r="F4087" s="329" t="s">
        <v>256</v>
      </c>
      <c r="G4087" s="162">
        <f>G4080+G4075+G4069</f>
        <v>3.376</v>
      </c>
    </row>
    <row r="4088" spans="1:7" ht="24.75">
      <c r="A4088" s="144"/>
      <c r="B4088" s="330"/>
      <c r="C4088" s="330"/>
      <c r="D4088" s="330"/>
      <c r="E4088" s="330"/>
      <c r="F4088" s="329" t="s">
        <v>917</v>
      </c>
      <c r="G4088" s="162">
        <f>'3 - Encargos Soc Anexo C'!$C$55%*'6- Comp Preç Unit'!G4069</f>
        <v>3.9502576000000005</v>
      </c>
    </row>
    <row r="4089" spans="1:7" ht="15">
      <c r="A4089" s="144"/>
      <c r="B4089" s="622"/>
      <c r="C4089" s="622"/>
      <c r="D4089" s="163"/>
      <c r="E4089" s="163"/>
      <c r="F4089" s="329" t="s">
        <v>258</v>
      </c>
      <c r="G4089" s="418">
        <f>'4 - BDI - Anexo D'!$I$26*(G4087+G4088)</f>
        <v>2.102788441837908</v>
      </c>
    </row>
    <row r="4090" spans="1:7" ht="16.5">
      <c r="A4090" s="144"/>
      <c r="B4090" s="622"/>
      <c r="C4090" s="622"/>
      <c r="D4090" s="163"/>
      <c r="E4090" s="163"/>
      <c r="F4090" s="308" t="s">
        <v>802</v>
      </c>
      <c r="G4090" s="309">
        <f>SUM(G4087:G4089)</f>
        <v>9.429046041837907</v>
      </c>
    </row>
    <row r="4091" spans="1:7" ht="16.5">
      <c r="A4091" s="171"/>
      <c r="B4091" s="171"/>
      <c r="C4091" s="171"/>
      <c r="D4091" s="171"/>
      <c r="E4091" s="171"/>
      <c r="F4091" s="308" t="s">
        <v>803</v>
      </c>
      <c r="G4091" s="309">
        <f>SUM(G4087:G4088)</f>
        <v>7.3262576</v>
      </c>
    </row>
    <row r="4093" spans="1:9" ht="16.5">
      <c r="A4093" s="172" t="str">
        <f>'Orçamento Básico - Anexo A'!A179</f>
        <v>B.52.c</v>
      </c>
      <c r="B4093" s="167"/>
      <c r="C4093" s="429" t="str">
        <f>'Orçamento Básico - Anexo A'!B176</f>
        <v>Demolição e recomposição de piso diversos para assentamento de eletroduto</v>
      </c>
      <c r="D4093" s="167" t="s">
        <v>276</v>
      </c>
      <c r="E4093" s="167"/>
      <c r="F4093" s="167"/>
      <c r="G4093" s="173">
        <f>G4127</f>
        <v>13.613992144</v>
      </c>
      <c r="I4093" s="422"/>
    </row>
    <row r="4094" spans="1:7" ht="15">
      <c r="A4094" s="144"/>
      <c r="B4094" s="145" t="s">
        <v>241</v>
      </c>
      <c r="C4094" s="146" t="s">
        <v>277</v>
      </c>
      <c r="D4094" s="145"/>
      <c r="E4094" s="145"/>
      <c r="F4094" s="145"/>
      <c r="G4094" s="145"/>
    </row>
    <row r="4095" spans="1:7" ht="15">
      <c r="A4095" s="144"/>
      <c r="B4095" s="145" t="s">
        <v>242</v>
      </c>
      <c r="C4095" s="147" t="s">
        <v>1011</v>
      </c>
      <c r="D4095" s="145"/>
      <c r="E4095" s="145"/>
      <c r="F4095" s="145"/>
      <c r="G4095" s="145"/>
    </row>
    <row r="4096" spans="1:7" ht="25.5" customHeight="1">
      <c r="A4096" s="144"/>
      <c r="B4096" s="145" t="s">
        <v>93</v>
      </c>
      <c r="C4096" s="170" t="str">
        <f>A4093</f>
        <v>B.52.c</v>
      </c>
      <c r="D4096" s="145"/>
      <c r="E4096" s="145"/>
      <c r="F4096" s="145"/>
      <c r="G4096" s="145"/>
    </row>
    <row r="4097" spans="1:7" ht="15">
      <c r="A4097" s="144"/>
      <c r="B4097" s="145" t="s">
        <v>1350</v>
      </c>
      <c r="C4097" s="145" t="s">
        <v>1349</v>
      </c>
      <c r="D4097" s="145"/>
      <c r="E4097" s="145"/>
      <c r="F4097" s="145"/>
      <c r="G4097" s="145"/>
    </row>
    <row r="4098" spans="1:7" ht="15">
      <c r="A4098" s="144"/>
      <c r="B4098" s="145" t="s">
        <v>243</v>
      </c>
      <c r="C4098" s="149" t="s">
        <v>1004</v>
      </c>
      <c r="D4098" s="145"/>
      <c r="E4098" s="145"/>
      <c r="F4098" s="145"/>
      <c r="G4098" s="145"/>
    </row>
    <row r="4099" spans="1:7" ht="15">
      <c r="A4099" s="144"/>
      <c r="B4099" s="145" t="s">
        <v>245</v>
      </c>
      <c r="C4099" s="150" t="s">
        <v>862</v>
      </c>
      <c r="D4099" s="145"/>
      <c r="E4099" s="145"/>
      <c r="F4099" s="145"/>
      <c r="G4099" s="145"/>
    </row>
    <row r="4100" spans="1:7" ht="15">
      <c r="A4100" s="144"/>
      <c r="B4100" s="145"/>
      <c r="C4100" s="145"/>
      <c r="D4100" s="145"/>
      <c r="E4100" s="145"/>
      <c r="F4100" s="145"/>
      <c r="G4100" s="145"/>
    </row>
    <row r="4101" spans="1:7" ht="15">
      <c r="A4101" s="144"/>
      <c r="B4101" s="151" t="s">
        <v>246</v>
      </c>
      <c r="C4101" s="151" t="s">
        <v>69</v>
      </c>
      <c r="D4101" s="151" t="s">
        <v>91</v>
      </c>
      <c r="E4101" s="151" t="s">
        <v>247</v>
      </c>
      <c r="F4101" s="151" t="s">
        <v>248</v>
      </c>
      <c r="G4101" s="151" t="s">
        <v>249</v>
      </c>
    </row>
    <row r="4102" spans="1:7" ht="15">
      <c r="A4102" s="144"/>
      <c r="B4102" s="623" t="s">
        <v>789</v>
      </c>
      <c r="C4102" s="623"/>
      <c r="D4102" s="623"/>
      <c r="E4102" s="623"/>
      <c r="F4102" s="623"/>
      <c r="G4102" s="623"/>
    </row>
    <row r="4103" spans="1:7" ht="15">
      <c r="A4103" s="144"/>
      <c r="B4103" s="297" t="s">
        <v>1016</v>
      </c>
      <c r="C4103" s="153" t="s">
        <v>1017</v>
      </c>
      <c r="D4103" s="154" t="s">
        <v>251</v>
      </c>
      <c r="E4103" s="298">
        <v>0.1</v>
      </c>
      <c r="F4103" s="155">
        <v>7.2</v>
      </c>
      <c r="G4103" s="156">
        <f>E4103*F4103</f>
        <v>0.7200000000000001</v>
      </c>
    </row>
    <row r="4104" spans="1:7" ht="15">
      <c r="A4104" s="144"/>
      <c r="B4104" s="297" t="s">
        <v>913</v>
      </c>
      <c r="C4104" s="153" t="s">
        <v>914</v>
      </c>
      <c r="D4104" s="154" t="s">
        <v>251</v>
      </c>
      <c r="E4104" s="298">
        <v>1.138</v>
      </c>
      <c r="F4104" s="155">
        <v>4.88</v>
      </c>
      <c r="G4104" s="156">
        <f>E4104*F4104</f>
        <v>5.553439999999999</v>
      </c>
    </row>
    <row r="4105" spans="1:7" ht="15">
      <c r="A4105" s="144"/>
      <c r="B4105" s="619" t="s">
        <v>792</v>
      </c>
      <c r="C4105" s="619"/>
      <c r="D4105" s="619"/>
      <c r="E4105" s="619"/>
      <c r="F4105" s="619"/>
      <c r="G4105" s="162">
        <f>SUM(G4103:G4104)</f>
        <v>6.273439999999999</v>
      </c>
    </row>
    <row r="4106" spans="1:7" ht="15">
      <c r="A4106" s="144"/>
      <c r="B4106" s="620" t="s">
        <v>90</v>
      </c>
      <c r="C4106" s="620"/>
      <c r="D4106" s="620"/>
      <c r="E4106" s="620"/>
      <c r="F4106" s="620"/>
      <c r="G4106" s="620"/>
    </row>
    <row r="4107" spans="1:7" ht="15">
      <c r="A4107" s="144"/>
      <c r="B4107" s="297"/>
      <c r="C4107" s="153"/>
      <c r="D4107" s="154"/>
      <c r="E4107" s="298"/>
      <c r="F4107" s="155"/>
      <c r="G4107" s="156"/>
    </row>
    <row r="4108" spans="1:7" ht="15">
      <c r="A4108" s="144"/>
      <c r="B4108" s="297"/>
      <c r="C4108" s="153"/>
      <c r="D4108" s="154"/>
      <c r="E4108" s="298"/>
      <c r="F4108" s="155"/>
      <c r="G4108" s="156"/>
    </row>
    <row r="4109" spans="1:7" ht="15">
      <c r="A4109" s="144"/>
      <c r="B4109" s="297"/>
      <c r="C4109" s="153"/>
      <c r="D4109" s="154"/>
      <c r="E4109" s="298"/>
      <c r="F4109" s="155"/>
      <c r="G4109" s="156"/>
    </row>
    <row r="4110" spans="1:7" ht="15">
      <c r="A4110" s="144"/>
      <c r="B4110" s="297"/>
      <c r="C4110" s="153"/>
      <c r="D4110" s="154"/>
      <c r="E4110" s="298"/>
      <c r="F4110" s="155"/>
      <c r="G4110" s="156"/>
    </row>
    <row r="4111" spans="1:7" ht="15">
      <c r="A4111" s="144"/>
      <c r="B4111" s="619" t="s">
        <v>793</v>
      </c>
      <c r="C4111" s="619"/>
      <c r="D4111" s="619"/>
      <c r="E4111" s="619"/>
      <c r="F4111" s="619"/>
      <c r="G4111" s="162">
        <v>0</v>
      </c>
    </row>
    <row r="4112" spans="1:7" ht="15">
      <c r="A4112" s="144"/>
      <c r="B4112" s="620" t="s">
        <v>794</v>
      </c>
      <c r="C4112" s="620"/>
      <c r="D4112" s="620"/>
      <c r="E4112" s="620"/>
      <c r="F4112" s="620"/>
      <c r="G4112" s="620"/>
    </row>
    <row r="4113" spans="1:7" ht="15">
      <c r="A4113" s="144"/>
      <c r="B4113" s="300"/>
      <c r="C4113" s="153"/>
      <c r="D4113" s="154"/>
      <c r="E4113" s="298"/>
      <c r="F4113" s="155"/>
      <c r="G4113" s="156"/>
    </row>
    <row r="4114" spans="1:7" ht="15">
      <c r="A4114" s="144"/>
      <c r="B4114" s="300"/>
      <c r="C4114" s="153"/>
      <c r="D4114" s="154"/>
      <c r="E4114" s="298"/>
      <c r="F4114" s="155"/>
      <c r="G4114" s="156"/>
    </row>
    <row r="4115" spans="1:7" ht="15">
      <c r="A4115" s="144"/>
      <c r="B4115" s="297"/>
      <c r="C4115" s="153"/>
      <c r="D4115" s="154"/>
      <c r="E4115" s="298"/>
      <c r="F4115" s="155"/>
      <c r="G4115" s="156"/>
    </row>
    <row r="4116" spans="1:7" ht="15">
      <c r="A4116" s="144"/>
      <c r="B4116" s="619" t="s">
        <v>797</v>
      </c>
      <c r="C4116" s="619"/>
      <c r="D4116" s="619"/>
      <c r="E4116" s="619"/>
      <c r="F4116" s="619"/>
      <c r="G4116" s="162">
        <v>0</v>
      </c>
    </row>
    <row r="4117" spans="1:7" ht="15">
      <c r="A4117" s="144"/>
      <c r="B4117" s="620" t="s">
        <v>798</v>
      </c>
      <c r="C4117" s="620"/>
      <c r="D4117" s="620"/>
      <c r="E4117" s="620"/>
      <c r="F4117" s="620"/>
      <c r="G4117" s="620"/>
    </row>
    <row r="4118" spans="1:7" ht="15">
      <c r="A4118" s="144"/>
      <c r="B4118" s="300"/>
      <c r="C4118" s="153"/>
      <c r="D4118" s="154"/>
      <c r="E4118" s="298"/>
      <c r="F4118" s="298"/>
      <c r="G4118" s="156"/>
    </row>
    <row r="4119" spans="1:7" ht="15">
      <c r="A4119" s="144"/>
      <c r="B4119" s="300"/>
      <c r="C4119" s="301"/>
      <c r="D4119" s="154"/>
      <c r="E4119" s="298"/>
      <c r="F4119" s="302"/>
      <c r="G4119" s="156"/>
    </row>
    <row r="4120" spans="1:7" ht="15">
      <c r="A4120" s="144"/>
      <c r="B4120" s="303"/>
      <c r="C4120" s="304"/>
      <c r="D4120" s="305"/>
      <c r="E4120" s="306"/>
      <c r="F4120" s="305"/>
      <c r="G4120" s="306"/>
    </row>
    <row r="4121" spans="1:7" ht="15">
      <c r="A4121" s="144"/>
      <c r="B4121" s="621" t="s">
        <v>799</v>
      </c>
      <c r="C4121" s="621"/>
      <c r="D4121" s="621"/>
      <c r="E4121" s="621"/>
      <c r="F4121" s="621"/>
      <c r="G4121" s="307">
        <v>0</v>
      </c>
    </row>
    <row r="4122" spans="1:7" ht="15">
      <c r="A4122" s="144"/>
      <c r="B4122" s="330"/>
      <c r="C4122" s="330"/>
      <c r="D4122" s="330"/>
      <c r="E4122" s="330"/>
      <c r="F4122" s="330"/>
      <c r="G4122" s="330"/>
    </row>
    <row r="4123" spans="1:7" ht="16.5">
      <c r="A4123" s="144"/>
      <c r="B4123" s="330"/>
      <c r="C4123" s="330"/>
      <c r="D4123" s="330"/>
      <c r="E4123" s="330"/>
      <c r="F4123" s="329" t="s">
        <v>256</v>
      </c>
      <c r="G4123" s="162">
        <f>G4116+G4111+G4105</f>
        <v>6.273439999999999</v>
      </c>
    </row>
    <row r="4124" spans="1:7" ht="24.75">
      <c r="A4124" s="144"/>
      <c r="B4124" s="330"/>
      <c r="C4124" s="330"/>
      <c r="D4124" s="330"/>
      <c r="E4124" s="330"/>
      <c r="F4124" s="329" t="s">
        <v>917</v>
      </c>
      <c r="G4124" s="162">
        <f>'3 - Encargos Soc Anexo C'!$C$55%*'6- Comp Preç Unit'!G4105</f>
        <v>7.340552144</v>
      </c>
    </row>
    <row r="4125" spans="1:7" ht="15">
      <c r="A4125" s="144"/>
      <c r="B4125" s="622"/>
      <c r="C4125" s="622"/>
      <c r="D4125" s="163"/>
      <c r="E4125" s="163"/>
      <c r="F4125" s="329" t="s">
        <v>258</v>
      </c>
      <c r="G4125" s="418">
        <f>'4 - BDI - Anexo D'!$I$26*(G4123+G4124)</f>
        <v>3.9074991476787932</v>
      </c>
    </row>
    <row r="4126" spans="1:7" ht="16.5">
      <c r="A4126" s="144"/>
      <c r="B4126" s="622"/>
      <c r="C4126" s="622"/>
      <c r="D4126" s="163"/>
      <c r="E4126" s="163"/>
      <c r="F4126" s="308" t="s">
        <v>802</v>
      </c>
      <c r="G4126" s="309">
        <f>SUM(G4123:G4125)</f>
        <v>17.521491291678792</v>
      </c>
    </row>
    <row r="4127" spans="1:7" ht="16.5">
      <c r="A4127" s="171"/>
      <c r="B4127" s="171"/>
      <c r="C4127" s="171"/>
      <c r="D4127" s="171"/>
      <c r="E4127" s="171"/>
      <c r="F4127" s="308" t="s">
        <v>803</v>
      </c>
      <c r="G4127" s="309">
        <f>SUM(G4123:G4124)</f>
        <v>13.613992144</v>
      </c>
    </row>
    <row r="4129" spans="1:9" ht="16.5">
      <c r="A4129" s="172" t="str">
        <f>'Orçamento Básico - Anexo A'!A180</f>
        <v>B.52.d</v>
      </c>
      <c r="B4129" s="167"/>
      <c r="C4129" s="429" t="str">
        <f>'Orçamento Básico - Anexo A'!B176</f>
        <v>Demolição e recomposição de piso diversos para assentamento de eletroduto</v>
      </c>
      <c r="D4129" s="167" t="s">
        <v>276</v>
      </c>
      <c r="E4129" s="167"/>
      <c r="F4129" s="167"/>
      <c r="G4129" s="173">
        <f>G4163</f>
        <v>33.91754212</v>
      </c>
      <c r="I4129" s="422"/>
    </row>
    <row r="4130" spans="1:7" ht="15">
      <c r="A4130" s="144"/>
      <c r="B4130" s="145" t="s">
        <v>241</v>
      </c>
      <c r="C4130" s="146" t="s">
        <v>427</v>
      </c>
      <c r="D4130" s="145"/>
      <c r="E4130" s="145"/>
      <c r="F4130" s="145"/>
      <c r="G4130" s="145"/>
    </row>
    <row r="4131" spans="1:7" ht="15">
      <c r="A4131" s="144"/>
      <c r="B4131" s="145" t="s">
        <v>242</v>
      </c>
      <c r="C4131" s="147" t="s">
        <v>1011</v>
      </c>
      <c r="D4131" s="145"/>
      <c r="E4131" s="145"/>
      <c r="F4131" s="145"/>
      <c r="G4131" s="145"/>
    </row>
    <row r="4132" spans="1:7" ht="28.5" customHeight="1">
      <c r="A4132" s="144"/>
      <c r="B4132" s="145" t="s">
        <v>93</v>
      </c>
      <c r="C4132" s="170" t="str">
        <f>A4129</f>
        <v>B.52.d</v>
      </c>
      <c r="D4132" s="145"/>
      <c r="E4132" s="145"/>
      <c r="F4132" s="145"/>
      <c r="G4132" s="145"/>
    </row>
    <row r="4133" spans="1:7" ht="15">
      <c r="A4133" s="144"/>
      <c r="B4133" s="145" t="s">
        <v>1350</v>
      </c>
      <c r="C4133" s="145" t="s">
        <v>1349</v>
      </c>
      <c r="D4133" s="145"/>
      <c r="E4133" s="145"/>
      <c r="F4133" s="145"/>
      <c r="G4133" s="145"/>
    </row>
    <row r="4134" spans="1:7" ht="15">
      <c r="A4134" s="144"/>
      <c r="B4134" s="145" t="s">
        <v>243</v>
      </c>
      <c r="C4134" s="149" t="s">
        <v>1004</v>
      </c>
      <c r="D4134" s="145"/>
      <c r="E4134" s="145"/>
      <c r="F4134" s="145"/>
      <c r="G4134" s="145"/>
    </row>
    <row r="4135" spans="1:7" ht="15">
      <c r="A4135" s="144"/>
      <c r="B4135" s="145" t="s">
        <v>245</v>
      </c>
      <c r="C4135" s="150" t="s">
        <v>862</v>
      </c>
      <c r="D4135" s="145"/>
      <c r="E4135" s="145"/>
      <c r="F4135" s="145"/>
      <c r="G4135" s="145"/>
    </row>
    <row r="4136" spans="1:7" ht="15">
      <c r="A4136" s="144"/>
      <c r="B4136" s="145"/>
      <c r="C4136" s="145"/>
      <c r="D4136" s="145"/>
      <c r="E4136" s="145"/>
      <c r="F4136" s="145"/>
      <c r="G4136" s="145"/>
    </row>
    <row r="4137" spans="1:7" ht="15">
      <c r="A4137" s="144"/>
      <c r="B4137" s="151" t="s">
        <v>246</v>
      </c>
      <c r="C4137" s="151" t="s">
        <v>69</v>
      </c>
      <c r="D4137" s="151" t="s">
        <v>91</v>
      </c>
      <c r="E4137" s="151" t="s">
        <v>247</v>
      </c>
      <c r="F4137" s="151" t="s">
        <v>248</v>
      </c>
      <c r="G4137" s="151" t="s">
        <v>249</v>
      </c>
    </row>
    <row r="4138" spans="1:7" ht="15">
      <c r="A4138" s="144"/>
      <c r="B4138" s="623" t="s">
        <v>789</v>
      </c>
      <c r="C4138" s="623"/>
      <c r="D4138" s="623"/>
      <c r="E4138" s="623"/>
      <c r="F4138" s="623"/>
      <c r="G4138" s="623"/>
    </row>
    <row r="4139" spans="1:7" ht="15">
      <c r="A4139" s="144"/>
      <c r="B4139" s="297" t="s">
        <v>913</v>
      </c>
      <c r="C4139" s="153" t="s">
        <v>914</v>
      </c>
      <c r="D4139" s="154" t="s">
        <v>251</v>
      </c>
      <c r="E4139" s="298">
        <v>0.365</v>
      </c>
      <c r="F4139" s="155">
        <v>4.88</v>
      </c>
      <c r="G4139" s="156">
        <f>E4139*F4139</f>
        <v>1.7812</v>
      </c>
    </row>
    <row r="4140" spans="1:7" ht="15">
      <c r="A4140" s="144"/>
      <c r="B4140" s="297"/>
      <c r="C4140" s="153"/>
      <c r="D4140" s="154"/>
      <c r="E4140" s="298"/>
      <c r="F4140" s="155"/>
      <c r="G4140" s="156"/>
    </row>
    <row r="4141" spans="1:7" ht="15">
      <c r="A4141" s="144"/>
      <c r="B4141" s="619" t="s">
        <v>792</v>
      </c>
      <c r="C4141" s="619"/>
      <c r="D4141" s="619"/>
      <c r="E4141" s="619"/>
      <c r="F4141" s="619"/>
      <c r="G4141" s="162">
        <f>SUM(G4139:G4140)</f>
        <v>1.7812</v>
      </c>
    </row>
    <row r="4142" spans="1:7" ht="15">
      <c r="A4142" s="144"/>
      <c r="B4142" s="620" t="s">
        <v>90</v>
      </c>
      <c r="C4142" s="620"/>
      <c r="D4142" s="620"/>
      <c r="E4142" s="620"/>
      <c r="F4142" s="620"/>
      <c r="G4142" s="620"/>
    </row>
    <row r="4143" spans="1:7" ht="15">
      <c r="A4143" s="144"/>
      <c r="B4143" s="297" t="s">
        <v>1018</v>
      </c>
      <c r="C4143" s="153" t="s">
        <v>1019</v>
      </c>
      <c r="D4143" s="154" t="s">
        <v>1020</v>
      </c>
      <c r="E4143" s="298">
        <v>0.102</v>
      </c>
      <c r="F4143" s="155">
        <v>189.95</v>
      </c>
      <c r="G4143" s="156">
        <f>E4143*F4143</f>
        <v>19.374899999999997</v>
      </c>
    </row>
    <row r="4144" spans="1:7" ht="15">
      <c r="A4144" s="144"/>
      <c r="B4144" s="297"/>
      <c r="C4144" s="153"/>
      <c r="D4144" s="154"/>
      <c r="E4144" s="298"/>
      <c r="F4144" s="155"/>
      <c r="G4144" s="156"/>
    </row>
    <row r="4145" spans="1:7" ht="15">
      <c r="A4145" s="144"/>
      <c r="B4145" s="297"/>
      <c r="C4145" s="153"/>
      <c r="D4145" s="154"/>
      <c r="E4145" s="298"/>
      <c r="F4145" s="155"/>
      <c r="G4145" s="156"/>
    </row>
    <row r="4146" spans="1:7" ht="15">
      <c r="A4146" s="144"/>
      <c r="B4146" s="297"/>
      <c r="C4146" s="153"/>
      <c r="D4146" s="154"/>
      <c r="E4146" s="298"/>
      <c r="F4146" s="155"/>
      <c r="G4146" s="156"/>
    </row>
    <row r="4147" spans="1:7" ht="15">
      <c r="A4147" s="144"/>
      <c r="B4147" s="619" t="s">
        <v>793</v>
      </c>
      <c r="C4147" s="619"/>
      <c r="D4147" s="619"/>
      <c r="E4147" s="619"/>
      <c r="F4147" s="619"/>
      <c r="G4147" s="162">
        <v>20.42</v>
      </c>
    </row>
    <row r="4148" spans="1:7" ht="15">
      <c r="A4148" s="144"/>
      <c r="B4148" s="620" t="s">
        <v>794</v>
      </c>
      <c r="C4148" s="620"/>
      <c r="D4148" s="620"/>
      <c r="E4148" s="620"/>
      <c r="F4148" s="620"/>
      <c r="G4148" s="620"/>
    </row>
    <row r="4149" spans="1:7" ht="15">
      <c r="A4149" s="144"/>
      <c r="B4149" s="297" t="s">
        <v>1009</v>
      </c>
      <c r="C4149" s="153" t="s">
        <v>1010</v>
      </c>
      <c r="D4149" s="154" t="s">
        <v>251</v>
      </c>
      <c r="E4149" s="298">
        <v>0.072</v>
      </c>
      <c r="F4149" s="155">
        <v>106.67</v>
      </c>
      <c r="G4149" s="156">
        <f>E4149*F4149</f>
        <v>7.6802399999999995</v>
      </c>
    </row>
    <row r="4150" spans="1:7" ht="15">
      <c r="A4150" s="144"/>
      <c r="B4150" s="297" t="s">
        <v>1021</v>
      </c>
      <c r="C4150" s="153" t="s">
        <v>1022</v>
      </c>
      <c r="D4150" s="154" t="s">
        <v>251</v>
      </c>
      <c r="E4150" s="298">
        <f>E4149</f>
        <v>0.072</v>
      </c>
      <c r="F4150" s="155">
        <v>27.11</v>
      </c>
      <c r="G4150" s="156">
        <f>E4150*F4150</f>
        <v>1.9519199999999999</v>
      </c>
    </row>
    <row r="4151" spans="1:7" ht="15">
      <c r="A4151" s="144"/>
      <c r="B4151" s="297"/>
      <c r="C4151" s="153"/>
      <c r="D4151" s="154"/>
      <c r="E4151" s="298"/>
      <c r="F4151" s="155"/>
      <c r="G4151" s="156"/>
    </row>
    <row r="4152" spans="1:7" ht="15">
      <c r="A4152" s="144"/>
      <c r="B4152" s="619" t="s">
        <v>797</v>
      </c>
      <c r="C4152" s="619"/>
      <c r="D4152" s="619"/>
      <c r="E4152" s="619"/>
      <c r="F4152" s="619"/>
      <c r="G4152" s="162">
        <f>SUM(G4149:G4151)</f>
        <v>9.632159999999999</v>
      </c>
    </row>
    <row r="4153" spans="1:7" ht="15">
      <c r="A4153" s="144"/>
      <c r="B4153" s="620" t="s">
        <v>798</v>
      </c>
      <c r="C4153" s="620"/>
      <c r="D4153" s="620"/>
      <c r="E4153" s="620"/>
      <c r="F4153" s="620"/>
      <c r="G4153" s="620"/>
    </row>
    <row r="4154" spans="1:7" ht="15">
      <c r="A4154" s="144"/>
      <c r="B4154" s="300"/>
      <c r="C4154" s="153"/>
      <c r="D4154" s="154"/>
      <c r="E4154" s="298"/>
      <c r="F4154" s="298"/>
      <c r="G4154" s="156"/>
    </row>
    <row r="4155" spans="1:7" ht="15">
      <c r="A4155" s="144"/>
      <c r="B4155" s="300"/>
      <c r="C4155" s="301"/>
      <c r="D4155" s="154"/>
      <c r="E4155" s="298"/>
      <c r="F4155" s="302"/>
      <c r="G4155" s="156"/>
    </row>
    <row r="4156" spans="1:7" ht="15">
      <c r="A4156" s="144"/>
      <c r="B4156" s="303"/>
      <c r="C4156" s="304"/>
      <c r="D4156" s="305"/>
      <c r="E4156" s="306"/>
      <c r="F4156" s="305"/>
      <c r="G4156" s="306"/>
    </row>
    <row r="4157" spans="1:7" ht="15">
      <c r="A4157" s="144"/>
      <c r="B4157" s="621" t="s">
        <v>799</v>
      </c>
      <c r="C4157" s="621"/>
      <c r="D4157" s="621"/>
      <c r="E4157" s="621"/>
      <c r="F4157" s="621"/>
      <c r="G4157" s="307">
        <v>0</v>
      </c>
    </row>
    <row r="4158" spans="1:7" ht="15">
      <c r="A4158" s="144"/>
      <c r="B4158" s="330"/>
      <c r="C4158" s="330"/>
      <c r="D4158" s="330"/>
      <c r="E4158" s="330"/>
      <c r="F4158" s="330"/>
      <c r="G4158" s="330"/>
    </row>
    <row r="4159" spans="1:7" ht="16.5">
      <c r="A4159" s="144"/>
      <c r="B4159" s="330"/>
      <c r="C4159" s="330"/>
      <c r="D4159" s="330"/>
      <c r="E4159" s="330"/>
      <c r="F4159" s="329" t="s">
        <v>256</v>
      </c>
      <c r="G4159" s="162">
        <f>G4152+G4147+G4141</f>
        <v>31.83336</v>
      </c>
    </row>
    <row r="4160" spans="1:7" ht="24.75">
      <c r="A4160" s="144"/>
      <c r="B4160" s="330"/>
      <c r="C4160" s="330"/>
      <c r="D4160" s="330"/>
      <c r="E4160" s="330"/>
      <c r="F4160" s="329" t="s">
        <v>917</v>
      </c>
      <c r="G4160" s="162">
        <f>'3 - Encargos Soc Anexo C'!$C$55%*'6- Comp Preç Unit'!G4141</f>
        <v>2.08418212</v>
      </c>
    </row>
    <row r="4161" spans="1:7" ht="15">
      <c r="A4161" s="144"/>
      <c r="B4161" s="622"/>
      <c r="C4161" s="622"/>
      <c r="D4161" s="163"/>
      <c r="E4161" s="163"/>
      <c r="F4161" s="329" t="s">
        <v>258</v>
      </c>
      <c r="G4161" s="418">
        <f>'4 - BDI - Anexo D'!$I$26*(G4159+G4160)</f>
        <v>9.735040649606209</v>
      </c>
    </row>
    <row r="4162" spans="1:7" ht="16.5">
      <c r="A4162" s="144"/>
      <c r="B4162" s="622"/>
      <c r="C4162" s="622"/>
      <c r="D4162" s="163"/>
      <c r="E4162" s="163"/>
      <c r="F4162" s="308" t="s">
        <v>802</v>
      </c>
      <c r="G4162" s="309">
        <f>SUM(G4159:G4161)</f>
        <v>43.65258276960621</v>
      </c>
    </row>
    <row r="4163" spans="1:7" ht="16.5">
      <c r="A4163" s="171"/>
      <c r="B4163" s="171"/>
      <c r="C4163" s="171"/>
      <c r="D4163" s="171"/>
      <c r="E4163" s="171"/>
      <c r="F4163" s="308" t="s">
        <v>803</v>
      </c>
      <c r="G4163" s="309">
        <f>SUM(G4159:G4160)</f>
        <v>33.91754212</v>
      </c>
    </row>
    <row r="4165" spans="1:9" ht="16.5">
      <c r="A4165" s="172" t="str">
        <f>'Orçamento Básico - Anexo A'!A181</f>
        <v>B.52.e</v>
      </c>
      <c r="B4165" s="167"/>
      <c r="C4165" s="429" t="str">
        <f>'Orçamento Básico - Anexo A'!B176</f>
        <v>Demolição e recomposição de piso diversos para assentamento de eletroduto</v>
      </c>
      <c r="D4165" s="167" t="s">
        <v>276</v>
      </c>
      <c r="E4165" s="167"/>
      <c r="F4165" s="167"/>
      <c r="G4165" s="173">
        <f>G4199</f>
        <v>21.7392464</v>
      </c>
      <c r="I4165" s="422"/>
    </row>
    <row r="4166" spans="1:7" ht="16.5">
      <c r="A4166" s="144"/>
      <c r="B4166" s="145" t="s">
        <v>241</v>
      </c>
      <c r="C4166" s="146" t="s">
        <v>428</v>
      </c>
      <c r="D4166" s="145"/>
      <c r="E4166" s="145"/>
      <c r="F4166" s="145"/>
      <c r="G4166" s="145"/>
    </row>
    <row r="4167" spans="1:7" ht="15">
      <c r="A4167" s="144"/>
      <c r="B4167" s="145" t="s">
        <v>242</v>
      </c>
      <c r="C4167" s="147" t="s">
        <v>1011</v>
      </c>
      <c r="D4167" s="145"/>
      <c r="E4167" s="145"/>
      <c r="F4167" s="145"/>
      <c r="G4167" s="145"/>
    </row>
    <row r="4168" spans="1:7" ht="15">
      <c r="A4168" s="144"/>
      <c r="B4168" s="145" t="s">
        <v>93</v>
      </c>
      <c r="C4168" s="170" t="str">
        <f>A4165</f>
        <v>B.52.e</v>
      </c>
      <c r="D4168" s="145"/>
      <c r="E4168" s="145"/>
      <c r="F4168" s="145"/>
      <c r="G4168" s="145"/>
    </row>
    <row r="4169" spans="1:7" ht="15">
      <c r="A4169" s="144"/>
      <c r="B4169" s="145" t="s">
        <v>1350</v>
      </c>
      <c r="C4169" s="145" t="s">
        <v>1349</v>
      </c>
      <c r="D4169" s="145"/>
      <c r="E4169" s="145"/>
      <c r="F4169" s="145"/>
      <c r="G4169" s="145"/>
    </row>
    <row r="4170" spans="1:7" ht="15">
      <c r="A4170" s="144"/>
      <c r="B4170" s="145" t="s">
        <v>243</v>
      </c>
      <c r="C4170" s="149" t="s">
        <v>1004</v>
      </c>
      <c r="D4170" s="145"/>
      <c r="E4170" s="145"/>
      <c r="F4170" s="145"/>
      <c r="G4170" s="145"/>
    </row>
    <row r="4171" spans="1:7" ht="15">
      <c r="A4171" s="144"/>
      <c r="B4171" s="145" t="s">
        <v>245</v>
      </c>
      <c r="C4171" s="150" t="s">
        <v>862</v>
      </c>
      <c r="D4171" s="145"/>
      <c r="E4171" s="145"/>
      <c r="F4171" s="145"/>
      <c r="G4171" s="145"/>
    </row>
    <row r="4172" spans="1:7" ht="15">
      <c r="A4172" s="144"/>
      <c r="B4172" s="145"/>
      <c r="C4172" s="145"/>
      <c r="D4172" s="145"/>
      <c r="E4172" s="145"/>
      <c r="F4172" s="145"/>
      <c r="G4172" s="145"/>
    </row>
    <row r="4173" spans="1:7" ht="15">
      <c r="A4173" s="144"/>
      <c r="B4173" s="151" t="s">
        <v>246</v>
      </c>
      <c r="C4173" s="151" t="s">
        <v>69</v>
      </c>
      <c r="D4173" s="151" t="s">
        <v>91</v>
      </c>
      <c r="E4173" s="151" t="s">
        <v>247</v>
      </c>
      <c r="F4173" s="151" t="s">
        <v>248</v>
      </c>
      <c r="G4173" s="151" t="s">
        <v>249</v>
      </c>
    </row>
    <row r="4174" spans="1:7" ht="15">
      <c r="A4174" s="144"/>
      <c r="B4174" s="623" t="s">
        <v>789</v>
      </c>
      <c r="C4174" s="623"/>
      <c r="D4174" s="623"/>
      <c r="E4174" s="623"/>
      <c r="F4174" s="623"/>
      <c r="G4174" s="623"/>
    </row>
    <row r="4175" spans="1:7" ht="15">
      <c r="A4175" s="144"/>
      <c r="B4175" s="297" t="s">
        <v>1023</v>
      </c>
      <c r="C4175" s="153" t="s">
        <v>1024</v>
      </c>
      <c r="D4175" s="154" t="s">
        <v>251</v>
      </c>
      <c r="E4175" s="298">
        <v>1</v>
      </c>
      <c r="F4175" s="155">
        <v>7.2</v>
      </c>
      <c r="G4175" s="156">
        <f>E4175*F4175</f>
        <v>7.2</v>
      </c>
    </row>
    <row r="4176" spans="1:7" ht="15">
      <c r="A4176" s="144"/>
      <c r="B4176" s="297" t="s">
        <v>913</v>
      </c>
      <c r="C4176" s="153" t="s">
        <v>914</v>
      </c>
      <c r="D4176" s="154" t="s">
        <v>251</v>
      </c>
      <c r="E4176" s="298">
        <v>0.3</v>
      </c>
      <c r="F4176" s="155">
        <v>4.88</v>
      </c>
      <c r="G4176" s="156">
        <f>E4176*F4176</f>
        <v>1.464</v>
      </c>
    </row>
    <row r="4177" spans="1:7" ht="15" customHeight="1">
      <c r="A4177" s="144"/>
      <c r="B4177" s="619" t="s">
        <v>792</v>
      </c>
      <c r="C4177" s="619"/>
      <c r="D4177" s="619"/>
      <c r="E4177" s="619"/>
      <c r="F4177" s="619"/>
      <c r="G4177" s="162">
        <f>SUM(G4175:G4176)</f>
        <v>8.664</v>
      </c>
    </row>
    <row r="4178" spans="1:7" ht="15">
      <c r="A4178" s="144"/>
      <c r="B4178" s="620" t="s">
        <v>90</v>
      </c>
      <c r="C4178" s="620"/>
      <c r="D4178" s="620"/>
      <c r="E4178" s="620"/>
      <c r="F4178" s="620"/>
      <c r="G4178" s="620"/>
    </row>
    <row r="4179" spans="1:7" ht="15">
      <c r="A4179" s="144"/>
      <c r="B4179" s="297" t="s">
        <v>1025</v>
      </c>
      <c r="C4179" s="153" t="s">
        <v>1026</v>
      </c>
      <c r="D4179" s="154" t="s">
        <v>865</v>
      </c>
      <c r="E4179" s="298">
        <v>0.045</v>
      </c>
      <c r="F4179" s="155">
        <v>50</v>
      </c>
      <c r="G4179" s="156">
        <f>E4179*F4179</f>
        <v>2.25</v>
      </c>
    </row>
    <row r="4180" spans="1:7" ht="15">
      <c r="A4180" s="144"/>
      <c r="B4180" s="297" t="s">
        <v>866</v>
      </c>
      <c r="C4180" s="153" t="s">
        <v>867</v>
      </c>
      <c r="D4180" s="154" t="s">
        <v>868</v>
      </c>
      <c r="E4180" s="298">
        <v>1.375</v>
      </c>
      <c r="F4180" s="155">
        <v>0.5</v>
      </c>
      <c r="G4180" s="156">
        <f>E4180*F4180</f>
        <v>0.6875</v>
      </c>
    </row>
    <row r="4181" spans="1:7" ht="15" customHeight="1">
      <c r="A4181" s="144"/>
      <c r="B4181" s="297"/>
      <c r="C4181" s="153"/>
      <c r="D4181" s="154"/>
      <c r="E4181" s="298"/>
      <c r="F4181" s="155"/>
      <c r="G4181" s="156"/>
    </row>
    <row r="4182" spans="1:7" ht="15" customHeight="1">
      <c r="A4182" s="144"/>
      <c r="B4182" s="297"/>
      <c r="C4182" s="153"/>
      <c r="D4182" s="154"/>
      <c r="E4182" s="298"/>
      <c r="F4182" s="155"/>
      <c r="G4182" s="156"/>
    </row>
    <row r="4183" spans="1:7" ht="15">
      <c r="A4183" s="144"/>
      <c r="B4183" s="619" t="s">
        <v>793</v>
      </c>
      <c r="C4183" s="619"/>
      <c r="D4183" s="619"/>
      <c r="E4183" s="619"/>
      <c r="F4183" s="619"/>
      <c r="G4183" s="162">
        <f>SUM(G4179:G4182)</f>
        <v>2.9375</v>
      </c>
    </row>
    <row r="4184" spans="1:7" ht="15">
      <c r="A4184" s="144"/>
      <c r="B4184" s="620" t="s">
        <v>794</v>
      </c>
      <c r="C4184" s="620"/>
      <c r="D4184" s="620"/>
      <c r="E4184" s="620"/>
      <c r="F4184" s="620"/>
      <c r="G4184" s="620"/>
    </row>
    <row r="4185" spans="1:7" ht="15">
      <c r="A4185" s="144"/>
      <c r="B4185" s="297"/>
      <c r="C4185" s="153"/>
      <c r="D4185" s="154"/>
      <c r="E4185" s="298"/>
      <c r="F4185" s="155"/>
      <c r="G4185" s="156"/>
    </row>
    <row r="4186" spans="1:7" ht="15">
      <c r="A4186" s="144"/>
      <c r="B4186" s="297"/>
      <c r="C4186" s="153"/>
      <c r="D4186" s="154"/>
      <c r="E4186" s="298"/>
      <c r="F4186" s="155"/>
      <c r="G4186" s="156"/>
    </row>
    <row r="4187" spans="1:7" ht="15">
      <c r="A4187" s="144"/>
      <c r="B4187" s="297"/>
      <c r="C4187" s="153"/>
      <c r="D4187" s="154"/>
      <c r="E4187" s="298"/>
      <c r="F4187" s="155"/>
      <c r="G4187" s="156"/>
    </row>
    <row r="4188" spans="1:7" ht="15">
      <c r="A4188" s="144"/>
      <c r="B4188" s="619" t="s">
        <v>797</v>
      </c>
      <c r="C4188" s="619"/>
      <c r="D4188" s="619"/>
      <c r="E4188" s="619"/>
      <c r="F4188" s="619"/>
      <c r="G4188" s="162">
        <v>0</v>
      </c>
    </row>
    <row r="4189" spans="1:7" ht="15" customHeight="1">
      <c r="A4189" s="144"/>
      <c r="B4189" s="620" t="s">
        <v>798</v>
      </c>
      <c r="C4189" s="620"/>
      <c r="D4189" s="620"/>
      <c r="E4189" s="620"/>
      <c r="F4189" s="620"/>
      <c r="G4189" s="620"/>
    </row>
    <row r="4190" spans="1:7" ht="15" customHeight="1">
      <c r="A4190" s="144"/>
      <c r="B4190" s="300"/>
      <c r="C4190" s="153"/>
      <c r="D4190" s="154"/>
      <c r="E4190" s="298"/>
      <c r="F4190" s="298"/>
      <c r="G4190" s="156"/>
    </row>
    <row r="4191" spans="1:7" ht="15">
      <c r="A4191" s="144"/>
      <c r="B4191" s="300"/>
      <c r="C4191" s="301"/>
      <c r="D4191" s="154"/>
      <c r="E4191" s="298"/>
      <c r="F4191" s="302"/>
      <c r="G4191" s="156"/>
    </row>
    <row r="4192" spans="1:7" ht="15" customHeight="1">
      <c r="A4192" s="144"/>
      <c r="B4192" s="303"/>
      <c r="C4192" s="304"/>
      <c r="D4192" s="305"/>
      <c r="E4192" s="306"/>
      <c r="F4192" s="305"/>
      <c r="G4192" s="306"/>
    </row>
    <row r="4193" spans="1:7" ht="15">
      <c r="A4193" s="144"/>
      <c r="B4193" s="621" t="s">
        <v>799</v>
      </c>
      <c r="C4193" s="621"/>
      <c r="D4193" s="621"/>
      <c r="E4193" s="621"/>
      <c r="F4193" s="621"/>
      <c r="G4193" s="307">
        <v>0</v>
      </c>
    </row>
    <row r="4194" spans="1:7" ht="15">
      <c r="A4194" s="144"/>
      <c r="B4194" s="330"/>
      <c r="C4194" s="330"/>
      <c r="D4194" s="330"/>
      <c r="E4194" s="330"/>
      <c r="F4194" s="330"/>
      <c r="G4194" s="330"/>
    </row>
    <row r="4195" spans="1:7" ht="16.5">
      <c r="A4195" s="144"/>
      <c r="B4195" s="330"/>
      <c r="C4195" s="330"/>
      <c r="D4195" s="330"/>
      <c r="E4195" s="330"/>
      <c r="F4195" s="329" t="s">
        <v>256</v>
      </c>
      <c r="G4195" s="162">
        <f>G4188+G4183+G4177</f>
        <v>11.6015</v>
      </c>
    </row>
    <row r="4196" spans="1:7" ht="24.75">
      <c r="A4196" s="144"/>
      <c r="B4196" s="330"/>
      <c r="C4196" s="330"/>
      <c r="D4196" s="330"/>
      <c r="E4196" s="330"/>
      <c r="F4196" s="329" t="s">
        <v>917</v>
      </c>
      <c r="G4196" s="162">
        <f>'3 - Encargos Soc Anexo C'!$C$55%*'6- Comp Preç Unit'!G4177</f>
        <v>10.137746400000001</v>
      </c>
    </row>
    <row r="4197" spans="1:7" ht="15" customHeight="1">
      <c r="A4197" s="144"/>
      <c r="B4197" s="622"/>
      <c r="C4197" s="622"/>
      <c r="D4197" s="163"/>
      <c r="E4197" s="163"/>
      <c r="F4197" s="329" t="s">
        <v>258</v>
      </c>
      <c r="G4197" s="418">
        <f>'4 - BDI - Anexo D'!$I$26*(G4195+G4196)</f>
        <v>6.239616262494831</v>
      </c>
    </row>
    <row r="4198" spans="1:7" ht="16.5">
      <c r="A4198" s="144"/>
      <c r="B4198" s="622"/>
      <c r="C4198" s="622"/>
      <c r="D4198" s="163"/>
      <c r="E4198" s="163"/>
      <c r="F4198" s="308" t="s">
        <v>802</v>
      </c>
      <c r="G4198" s="309">
        <f>SUM(G4195:G4197)</f>
        <v>27.97886266249483</v>
      </c>
    </row>
    <row r="4199" spans="1:7" ht="16.5">
      <c r="A4199" s="171"/>
      <c r="B4199" s="171"/>
      <c r="C4199" s="171"/>
      <c r="D4199" s="171"/>
      <c r="E4199" s="171"/>
      <c r="F4199" s="308" t="s">
        <v>803</v>
      </c>
      <c r="G4199" s="309">
        <f>SUM(G4195:G4196)</f>
        <v>21.7392464</v>
      </c>
    </row>
    <row r="4201" spans="1:9" ht="16.5">
      <c r="A4201" s="172" t="str">
        <f>'Orçamento Básico - Anexo A'!A182</f>
        <v>B.52.f</v>
      </c>
      <c r="B4201" s="167"/>
      <c r="C4201" s="429" t="str">
        <f>'Orçamento Básico - Anexo A'!B176</f>
        <v>Demolição e recomposição de piso diversos para assentamento de eletroduto</v>
      </c>
      <c r="D4201" s="167" t="s">
        <v>276</v>
      </c>
      <c r="E4201" s="167"/>
      <c r="F4201" s="167"/>
      <c r="G4201" s="173">
        <f>G4235</f>
        <v>9.689098000000001</v>
      </c>
      <c r="I4201" s="422"/>
    </row>
    <row r="4202" spans="1:7" ht="16.5">
      <c r="A4202" s="144"/>
      <c r="B4202" s="145" t="s">
        <v>241</v>
      </c>
      <c r="C4202" s="146" t="s">
        <v>429</v>
      </c>
      <c r="D4202" s="145"/>
      <c r="E4202" s="145"/>
      <c r="F4202" s="145"/>
      <c r="G4202" s="145"/>
    </row>
    <row r="4203" spans="1:8" ht="15">
      <c r="A4203" s="144"/>
      <c r="B4203" s="145" t="s">
        <v>242</v>
      </c>
      <c r="C4203" s="147" t="s">
        <v>1011</v>
      </c>
      <c r="D4203" s="145"/>
      <c r="E4203" s="145"/>
      <c r="F4203" s="145"/>
      <c r="G4203" s="145"/>
      <c r="H4203" s="422"/>
    </row>
    <row r="4204" spans="1:7" ht="15">
      <c r="A4204" s="144"/>
      <c r="B4204" s="145" t="s">
        <v>93</v>
      </c>
      <c r="C4204" s="170" t="str">
        <f>A4201</f>
        <v>B.52.f</v>
      </c>
      <c r="D4204" s="145"/>
      <c r="E4204" s="145"/>
      <c r="F4204" s="145"/>
      <c r="G4204" s="145"/>
    </row>
    <row r="4205" spans="1:7" ht="15">
      <c r="A4205" s="144"/>
      <c r="B4205" s="145" t="s">
        <v>1350</v>
      </c>
      <c r="C4205" s="145" t="s">
        <v>1349</v>
      </c>
      <c r="D4205" s="145"/>
      <c r="E4205" s="145"/>
      <c r="F4205" s="145"/>
      <c r="G4205" s="145"/>
    </row>
    <row r="4206" spans="1:7" ht="15">
      <c r="A4206" s="144"/>
      <c r="B4206" s="145" t="s">
        <v>243</v>
      </c>
      <c r="C4206" s="149" t="s">
        <v>1004</v>
      </c>
      <c r="D4206" s="145"/>
      <c r="E4206" s="145"/>
      <c r="F4206" s="145"/>
      <c r="G4206" s="145"/>
    </row>
    <row r="4207" spans="1:7" ht="15">
      <c r="A4207" s="144"/>
      <c r="B4207" s="145" t="s">
        <v>245</v>
      </c>
      <c r="C4207" s="150" t="s">
        <v>862</v>
      </c>
      <c r="D4207" s="145"/>
      <c r="E4207" s="145"/>
      <c r="F4207" s="145"/>
      <c r="G4207" s="145"/>
    </row>
    <row r="4208" spans="1:7" ht="15">
      <c r="A4208" s="144"/>
      <c r="B4208" s="145"/>
      <c r="C4208" s="145"/>
      <c r="D4208" s="145"/>
      <c r="E4208" s="145"/>
      <c r="F4208" s="145"/>
      <c r="G4208" s="145"/>
    </row>
    <row r="4209" spans="1:7" ht="15">
      <c r="A4209" s="144"/>
      <c r="B4209" s="151" t="s">
        <v>246</v>
      </c>
      <c r="C4209" s="151" t="s">
        <v>69</v>
      </c>
      <c r="D4209" s="151" t="s">
        <v>91</v>
      </c>
      <c r="E4209" s="151" t="s">
        <v>247</v>
      </c>
      <c r="F4209" s="151" t="s">
        <v>248</v>
      </c>
      <c r="G4209" s="151" t="s">
        <v>249</v>
      </c>
    </row>
    <row r="4210" spans="1:7" ht="15">
      <c r="A4210" s="144"/>
      <c r="B4210" s="623" t="s">
        <v>789</v>
      </c>
      <c r="C4210" s="623"/>
      <c r="D4210" s="623"/>
      <c r="E4210" s="623"/>
      <c r="F4210" s="623"/>
      <c r="G4210" s="623"/>
    </row>
    <row r="4211" spans="1:7" ht="15">
      <c r="A4211" s="144"/>
      <c r="B4211" s="297" t="s">
        <v>1023</v>
      </c>
      <c r="C4211" s="153" t="s">
        <v>1024</v>
      </c>
      <c r="D4211" s="154" t="s">
        <v>251</v>
      </c>
      <c r="E4211" s="298">
        <v>0.2</v>
      </c>
      <c r="F4211" s="155">
        <v>7.2</v>
      </c>
      <c r="G4211" s="156">
        <v>1.44</v>
      </c>
    </row>
    <row r="4212" spans="1:7" ht="15">
      <c r="A4212" s="144"/>
      <c r="B4212" s="297" t="s">
        <v>913</v>
      </c>
      <c r="C4212" s="153" t="s">
        <v>914</v>
      </c>
      <c r="D4212" s="154" t="s">
        <v>251</v>
      </c>
      <c r="E4212" s="298">
        <v>0.5</v>
      </c>
      <c r="F4212" s="155">
        <v>4.88</v>
      </c>
      <c r="G4212" s="156">
        <v>2.44</v>
      </c>
    </row>
    <row r="4213" spans="1:7" ht="15">
      <c r="A4213" s="144"/>
      <c r="B4213" s="619" t="s">
        <v>792</v>
      </c>
      <c r="C4213" s="619"/>
      <c r="D4213" s="619"/>
      <c r="E4213" s="619"/>
      <c r="F4213" s="619"/>
      <c r="G4213" s="162">
        <v>3.88</v>
      </c>
    </row>
    <row r="4214" spans="1:7" ht="15" customHeight="1">
      <c r="A4214" s="144"/>
      <c r="B4214" s="620" t="s">
        <v>90</v>
      </c>
      <c r="C4214" s="620"/>
      <c r="D4214" s="620"/>
      <c r="E4214" s="620"/>
      <c r="F4214" s="620"/>
      <c r="G4214" s="620"/>
    </row>
    <row r="4215" spans="1:7" ht="15">
      <c r="A4215" s="144"/>
      <c r="B4215" s="297"/>
      <c r="C4215" s="153"/>
      <c r="D4215" s="154"/>
      <c r="E4215" s="298"/>
      <c r="F4215" s="155"/>
      <c r="G4215" s="156"/>
    </row>
    <row r="4216" spans="1:7" ht="15">
      <c r="A4216" s="144"/>
      <c r="B4216" s="297"/>
      <c r="C4216" s="153"/>
      <c r="D4216" s="154"/>
      <c r="E4216" s="298"/>
      <c r="F4216" s="155"/>
      <c r="G4216" s="156"/>
    </row>
    <row r="4217" spans="1:7" ht="15">
      <c r="A4217" s="144"/>
      <c r="B4217" s="297"/>
      <c r="C4217" s="153"/>
      <c r="D4217" s="154"/>
      <c r="E4217" s="298"/>
      <c r="F4217" s="155"/>
      <c r="G4217" s="156"/>
    </row>
    <row r="4218" spans="1:7" ht="15" customHeight="1">
      <c r="A4218" s="144"/>
      <c r="B4218" s="297"/>
      <c r="C4218" s="153"/>
      <c r="D4218" s="154"/>
      <c r="E4218" s="298"/>
      <c r="F4218" s="155"/>
      <c r="G4218" s="156"/>
    </row>
    <row r="4219" spans="1:7" ht="15" customHeight="1">
      <c r="A4219" s="144"/>
      <c r="B4219" s="619" t="s">
        <v>793</v>
      </c>
      <c r="C4219" s="619"/>
      <c r="D4219" s="619"/>
      <c r="E4219" s="619"/>
      <c r="F4219" s="619"/>
      <c r="G4219" s="162">
        <v>0</v>
      </c>
    </row>
    <row r="4220" spans="1:7" ht="15">
      <c r="A4220" s="144"/>
      <c r="B4220" s="620" t="s">
        <v>794</v>
      </c>
      <c r="C4220" s="620"/>
      <c r="D4220" s="620"/>
      <c r="E4220" s="620"/>
      <c r="F4220" s="620"/>
      <c r="G4220" s="620"/>
    </row>
    <row r="4221" spans="1:7" ht="15">
      <c r="A4221" s="144"/>
      <c r="B4221" s="297" t="s">
        <v>1027</v>
      </c>
      <c r="C4221" s="153" t="s">
        <v>1028</v>
      </c>
      <c r="D4221" s="154" t="s">
        <v>251</v>
      </c>
      <c r="E4221" s="298">
        <v>0.02025</v>
      </c>
      <c r="F4221" s="155">
        <v>34.2</v>
      </c>
      <c r="G4221" s="156">
        <f>E4221*F4221</f>
        <v>0.6925500000000001</v>
      </c>
    </row>
    <row r="4222" spans="1:7" ht="15">
      <c r="A4222" s="144"/>
      <c r="B4222" s="297" t="s">
        <v>1029</v>
      </c>
      <c r="C4222" s="153" t="s">
        <v>1030</v>
      </c>
      <c r="D4222" s="154" t="s">
        <v>251</v>
      </c>
      <c r="E4222" s="298">
        <v>0.008</v>
      </c>
      <c r="F4222" s="155">
        <v>72.07</v>
      </c>
      <c r="G4222" s="156">
        <f>E4222*F4222</f>
        <v>0.57656</v>
      </c>
    </row>
    <row r="4223" spans="1:7" ht="15">
      <c r="A4223" s="144"/>
      <c r="B4223" s="297"/>
      <c r="C4223" s="153"/>
      <c r="D4223" s="154"/>
      <c r="E4223" s="298"/>
      <c r="F4223" s="155"/>
      <c r="G4223" s="156"/>
    </row>
    <row r="4224" spans="1:7" ht="15">
      <c r="A4224" s="144"/>
      <c r="B4224" s="619" t="s">
        <v>797</v>
      </c>
      <c r="C4224" s="619"/>
      <c r="D4224" s="619"/>
      <c r="E4224" s="619"/>
      <c r="F4224" s="619"/>
      <c r="G4224" s="162">
        <f>SUM(G4221:G4223)</f>
        <v>1.26911</v>
      </c>
    </row>
    <row r="4225" spans="1:7" ht="15">
      <c r="A4225" s="144"/>
      <c r="B4225" s="620" t="s">
        <v>798</v>
      </c>
      <c r="C4225" s="620"/>
      <c r="D4225" s="620"/>
      <c r="E4225" s="620"/>
      <c r="F4225" s="620"/>
      <c r="G4225" s="620"/>
    </row>
    <row r="4226" spans="1:7" ht="15" customHeight="1">
      <c r="A4226" s="144"/>
      <c r="B4226" s="300"/>
      <c r="C4226" s="153"/>
      <c r="D4226" s="154"/>
      <c r="E4226" s="298"/>
      <c r="F4226" s="298"/>
      <c r="G4226" s="156"/>
    </row>
    <row r="4227" spans="1:7" ht="15" customHeight="1">
      <c r="A4227" s="144"/>
      <c r="B4227" s="300"/>
      <c r="C4227" s="301"/>
      <c r="D4227" s="154"/>
      <c r="E4227" s="298"/>
      <c r="F4227" s="302"/>
      <c r="G4227" s="156"/>
    </row>
    <row r="4228" spans="1:7" ht="15">
      <c r="A4228" s="144"/>
      <c r="B4228" s="303"/>
      <c r="C4228" s="304"/>
      <c r="D4228" s="305"/>
      <c r="E4228" s="306"/>
      <c r="F4228" s="305"/>
      <c r="G4228" s="306"/>
    </row>
    <row r="4229" spans="1:7" ht="15" customHeight="1">
      <c r="A4229" s="144"/>
      <c r="B4229" s="621" t="s">
        <v>799</v>
      </c>
      <c r="C4229" s="621"/>
      <c r="D4229" s="621"/>
      <c r="E4229" s="621"/>
      <c r="F4229" s="621"/>
      <c r="G4229" s="307">
        <v>0</v>
      </c>
    </row>
    <row r="4230" spans="1:7" ht="15">
      <c r="A4230" s="144"/>
      <c r="B4230" s="330"/>
      <c r="C4230" s="330"/>
      <c r="D4230" s="330"/>
      <c r="E4230" s="330"/>
      <c r="F4230" s="330"/>
      <c r="G4230" s="330"/>
    </row>
    <row r="4231" spans="1:7" ht="16.5">
      <c r="A4231" s="144"/>
      <c r="B4231" s="330"/>
      <c r="C4231" s="330"/>
      <c r="D4231" s="330"/>
      <c r="E4231" s="330"/>
      <c r="F4231" s="329" t="s">
        <v>256</v>
      </c>
      <c r="G4231" s="162">
        <f>G4224+G4219+G4213</f>
        <v>5.14911</v>
      </c>
    </row>
    <row r="4232" spans="1:7" ht="24.75">
      <c r="A4232" s="144"/>
      <c r="B4232" s="330"/>
      <c r="C4232" s="330"/>
      <c r="D4232" s="330"/>
      <c r="E4232" s="330"/>
      <c r="F4232" s="329" t="s">
        <v>917</v>
      </c>
      <c r="G4232" s="162">
        <f>'3 - Encargos Soc Anexo C'!$C$55%*'6- Comp Preç Unit'!G4213</f>
        <v>4.539988</v>
      </c>
    </row>
    <row r="4233" spans="1:7" ht="15">
      <c r="A4233" s="144"/>
      <c r="B4233" s="622"/>
      <c r="C4233" s="622"/>
      <c r="D4233" s="163"/>
      <c r="E4233" s="163"/>
      <c r="F4233" s="329" t="s">
        <v>258</v>
      </c>
      <c r="G4233" s="418">
        <f>'4 - BDI - Anexo D'!$I$26*(G4231+G4232)</f>
        <v>2.7809728238650515</v>
      </c>
    </row>
    <row r="4234" spans="1:7" ht="15" customHeight="1">
      <c r="A4234" s="144"/>
      <c r="B4234" s="622"/>
      <c r="C4234" s="622"/>
      <c r="D4234" s="163"/>
      <c r="E4234" s="163"/>
      <c r="F4234" s="308" t="s">
        <v>802</v>
      </c>
      <c r="G4234" s="309">
        <f>SUM(G4231:G4233)</f>
        <v>12.470070823865052</v>
      </c>
    </row>
    <row r="4235" spans="1:7" ht="16.5">
      <c r="A4235" s="171"/>
      <c r="B4235" s="171"/>
      <c r="C4235" s="171"/>
      <c r="D4235" s="171"/>
      <c r="E4235" s="171"/>
      <c r="F4235" s="308" t="s">
        <v>803</v>
      </c>
      <c r="G4235" s="309">
        <f>SUM(G4231:G4232)</f>
        <v>9.689098000000001</v>
      </c>
    </row>
    <row r="4237" spans="1:9" ht="16.5">
      <c r="A4237" s="172" t="str">
        <f>'Orçamento Básico - Anexo A'!A183</f>
        <v>B.52.g</v>
      </c>
      <c r="B4237" s="167"/>
      <c r="C4237" s="429" t="str">
        <f>'Orçamento Básico - Anexo A'!B176</f>
        <v>Demolição e recomposição de piso diversos para assentamento de eletroduto</v>
      </c>
      <c r="D4237" s="167" t="s">
        <v>276</v>
      </c>
      <c r="E4237" s="167"/>
      <c r="F4237" s="167"/>
      <c r="G4237" s="173">
        <f>G4271</f>
        <v>27.543885928</v>
      </c>
      <c r="I4237" s="422"/>
    </row>
    <row r="4238" spans="1:7" ht="16.5">
      <c r="A4238" s="144"/>
      <c r="B4238" s="145" t="s">
        <v>241</v>
      </c>
      <c r="C4238" s="146" t="s">
        <v>430</v>
      </c>
      <c r="D4238" s="145"/>
      <c r="E4238" s="145"/>
      <c r="F4238" s="145"/>
      <c r="G4238" s="145"/>
    </row>
    <row r="4239" spans="1:7" ht="15">
      <c r="A4239" s="144"/>
      <c r="B4239" s="145" t="s">
        <v>242</v>
      </c>
      <c r="C4239" s="147" t="s">
        <v>1011</v>
      </c>
      <c r="D4239" s="145"/>
      <c r="E4239" s="145"/>
      <c r="F4239" s="145"/>
      <c r="G4239" s="145"/>
    </row>
    <row r="4240" spans="1:8" ht="15">
      <c r="A4240" s="144"/>
      <c r="B4240" s="145" t="s">
        <v>93</v>
      </c>
      <c r="C4240" s="170" t="str">
        <f>A4237</f>
        <v>B.52.g</v>
      </c>
      <c r="D4240" s="145"/>
      <c r="E4240" s="145"/>
      <c r="F4240" s="145"/>
      <c r="G4240" s="145"/>
      <c r="H4240" s="422"/>
    </row>
    <row r="4241" spans="1:7" ht="15">
      <c r="A4241" s="144"/>
      <c r="B4241" s="145" t="s">
        <v>1350</v>
      </c>
      <c r="C4241" s="145" t="s">
        <v>1349</v>
      </c>
      <c r="D4241" s="145"/>
      <c r="E4241" s="145"/>
      <c r="F4241" s="323"/>
      <c r="G4241" s="145"/>
    </row>
    <row r="4242" spans="1:7" ht="21" customHeight="1">
      <c r="A4242" s="144"/>
      <c r="B4242" s="145" t="s">
        <v>243</v>
      </c>
      <c r="C4242" s="149" t="s">
        <v>1004</v>
      </c>
      <c r="D4242" s="145"/>
      <c r="E4242" s="145"/>
      <c r="F4242" s="145"/>
      <c r="G4242" s="145"/>
    </row>
    <row r="4243" spans="1:7" ht="15">
      <c r="A4243" s="144"/>
      <c r="B4243" s="145" t="s">
        <v>245</v>
      </c>
      <c r="C4243" s="150" t="s">
        <v>862</v>
      </c>
      <c r="D4243" s="145"/>
      <c r="E4243" s="145"/>
      <c r="F4243" s="145"/>
      <c r="G4243" s="145"/>
    </row>
    <row r="4244" spans="1:7" ht="15">
      <c r="A4244" s="144"/>
      <c r="B4244" s="145"/>
      <c r="C4244" s="145"/>
      <c r="D4244" s="145"/>
      <c r="E4244" s="145"/>
      <c r="F4244" s="145"/>
      <c r="G4244" s="145"/>
    </row>
    <row r="4245" spans="1:7" ht="15">
      <c r="A4245" s="144"/>
      <c r="B4245" s="151" t="s">
        <v>246</v>
      </c>
      <c r="C4245" s="151" t="s">
        <v>69</v>
      </c>
      <c r="D4245" s="151" t="s">
        <v>91</v>
      </c>
      <c r="E4245" s="151" t="s">
        <v>247</v>
      </c>
      <c r="F4245" s="151" t="s">
        <v>248</v>
      </c>
      <c r="G4245" s="151" t="s">
        <v>249</v>
      </c>
    </row>
    <row r="4246" spans="1:7" ht="15">
      <c r="A4246" s="144"/>
      <c r="B4246" s="623" t="s">
        <v>789</v>
      </c>
      <c r="C4246" s="623"/>
      <c r="D4246" s="623"/>
      <c r="E4246" s="623"/>
      <c r="F4246" s="623"/>
      <c r="G4246" s="623"/>
    </row>
    <row r="4247" spans="1:7" ht="15">
      <c r="A4247" s="144"/>
      <c r="B4247" s="297" t="s">
        <v>1016</v>
      </c>
      <c r="C4247" s="153" t="s">
        <v>1017</v>
      </c>
      <c r="D4247" s="154" t="s">
        <v>251</v>
      </c>
      <c r="E4247" s="298">
        <v>0.9449</v>
      </c>
      <c r="F4247" s="155">
        <v>7.2</v>
      </c>
      <c r="G4247" s="156">
        <f>E4247*F4247</f>
        <v>6.80328</v>
      </c>
    </row>
    <row r="4248" spans="1:7" ht="15">
      <c r="A4248" s="144"/>
      <c r="B4248" s="297" t="s">
        <v>913</v>
      </c>
      <c r="C4248" s="153" t="s">
        <v>914</v>
      </c>
      <c r="D4248" s="154" t="s">
        <v>251</v>
      </c>
      <c r="E4248" s="298">
        <v>1</v>
      </c>
      <c r="F4248" s="155">
        <v>4.88</v>
      </c>
      <c r="G4248" s="156">
        <f>E4248*F4248</f>
        <v>4.88</v>
      </c>
    </row>
    <row r="4249" spans="1:7" ht="15">
      <c r="A4249" s="144"/>
      <c r="B4249" s="619" t="s">
        <v>792</v>
      </c>
      <c r="C4249" s="619"/>
      <c r="D4249" s="619"/>
      <c r="E4249" s="619"/>
      <c r="F4249" s="619"/>
      <c r="G4249" s="162">
        <f>SUM(G4247:G4248)</f>
        <v>11.68328</v>
      </c>
    </row>
    <row r="4250" spans="1:7" ht="15">
      <c r="A4250" s="144"/>
      <c r="B4250" s="620" t="s">
        <v>90</v>
      </c>
      <c r="C4250" s="620"/>
      <c r="D4250" s="620"/>
      <c r="E4250" s="620"/>
      <c r="F4250" s="620"/>
      <c r="G4250" s="620"/>
    </row>
    <row r="4251" spans="1:7" ht="15" customHeight="1">
      <c r="A4251" s="144"/>
      <c r="B4251" s="297" t="s">
        <v>869</v>
      </c>
      <c r="C4251" s="153" t="s">
        <v>870</v>
      </c>
      <c r="D4251" s="154" t="s">
        <v>865</v>
      </c>
      <c r="E4251" s="298">
        <v>0.015</v>
      </c>
      <c r="F4251" s="155">
        <v>46</v>
      </c>
      <c r="G4251" s="156">
        <f>E4251*F4251</f>
        <v>0.69</v>
      </c>
    </row>
    <row r="4252" spans="1:7" ht="15">
      <c r="A4252" s="144"/>
      <c r="B4252" s="297" t="s">
        <v>866</v>
      </c>
      <c r="C4252" s="153" t="s">
        <v>867</v>
      </c>
      <c r="D4252" s="154" t="s">
        <v>868</v>
      </c>
      <c r="E4252" s="298">
        <v>3</v>
      </c>
      <c r="F4252" s="155">
        <v>0.5</v>
      </c>
      <c r="G4252" s="156">
        <f>E4252*F4252</f>
        <v>1.5</v>
      </c>
    </row>
    <row r="4253" spans="1:7" ht="15">
      <c r="A4253" s="144"/>
      <c r="B4253" s="297"/>
      <c r="C4253" s="153"/>
      <c r="D4253" s="154"/>
      <c r="E4253" s="298"/>
      <c r="F4253" s="155"/>
      <c r="G4253" s="156"/>
    </row>
    <row r="4254" spans="1:7" ht="15">
      <c r="A4254" s="144"/>
      <c r="B4254" s="297"/>
      <c r="C4254" s="153"/>
      <c r="D4254" s="154"/>
      <c r="E4254" s="298"/>
      <c r="F4254" s="155"/>
      <c r="G4254" s="156"/>
    </row>
    <row r="4255" spans="1:7" ht="15" customHeight="1">
      <c r="A4255" s="144"/>
      <c r="B4255" s="619" t="s">
        <v>793</v>
      </c>
      <c r="C4255" s="619"/>
      <c r="D4255" s="619"/>
      <c r="E4255" s="619"/>
      <c r="F4255" s="619"/>
      <c r="G4255" s="162">
        <f>SUM(G4251:G4254)</f>
        <v>2.19</v>
      </c>
    </row>
    <row r="4256" spans="1:7" ht="15" customHeight="1">
      <c r="A4256" s="144"/>
      <c r="B4256" s="620" t="s">
        <v>794</v>
      </c>
      <c r="C4256" s="620"/>
      <c r="D4256" s="620"/>
      <c r="E4256" s="620"/>
      <c r="F4256" s="620"/>
      <c r="G4256" s="620"/>
    </row>
    <row r="4257" spans="1:7" ht="15">
      <c r="A4257" s="144"/>
      <c r="B4257" s="297"/>
      <c r="C4257" s="153"/>
      <c r="D4257" s="154"/>
      <c r="E4257" s="298"/>
      <c r="F4257" s="155"/>
      <c r="G4257" s="156"/>
    </row>
    <row r="4258" spans="1:7" ht="15">
      <c r="A4258" s="144"/>
      <c r="B4258" s="297"/>
      <c r="C4258" s="153"/>
      <c r="D4258" s="154"/>
      <c r="E4258" s="298"/>
      <c r="F4258" s="155"/>
      <c r="G4258" s="156"/>
    </row>
    <row r="4259" spans="1:7" ht="15">
      <c r="A4259" s="144"/>
      <c r="B4259" s="297"/>
      <c r="C4259" s="153"/>
      <c r="D4259" s="154"/>
      <c r="E4259" s="298"/>
      <c r="F4259" s="155"/>
      <c r="G4259" s="156"/>
    </row>
    <row r="4260" spans="1:7" ht="15">
      <c r="A4260" s="144"/>
      <c r="B4260" s="619" t="s">
        <v>797</v>
      </c>
      <c r="C4260" s="619"/>
      <c r="D4260" s="619"/>
      <c r="E4260" s="619"/>
      <c r="F4260" s="619"/>
      <c r="G4260" s="162">
        <v>0</v>
      </c>
    </row>
    <row r="4261" spans="1:7" ht="15">
      <c r="A4261" s="144"/>
      <c r="B4261" s="620" t="s">
        <v>798</v>
      </c>
      <c r="C4261" s="620"/>
      <c r="D4261" s="620"/>
      <c r="E4261" s="620"/>
      <c r="F4261" s="620"/>
      <c r="G4261" s="620"/>
    </row>
    <row r="4262" spans="1:7" ht="15">
      <c r="A4262" s="144"/>
      <c r="B4262" s="300"/>
      <c r="C4262" s="153"/>
      <c r="D4262" s="154"/>
      <c r="E4262" s="298"/>
      <c r="F4262" s="298"/>
      <c r="G4262" s="156"/>
    </row>
    <row r="4263" spans="1:7" ht="15" customHeight="1">
      <c r="A4263" s="144"/>
      <c r="B4263" s="300"/>
      <c r="C4263" s="301"/>
      <c r="D4263" s="154"/>
      <c r="E4263" s="298"/>
      <c r="F4263" s="302"/>
      <c r="G4263" s="156"/>
    </row>
    <row r="4264" spans="1:7" ht="15" customHeight="1">
      <c r="A4264" s="144"/>
      <c r="B4264" s="303"/>
      <c r="C4264" s="304"/>
      <c r="D4264" s="305"/>
      <c r="E4264" s="306"/>
      <c r="F4264" s="305"/>
      <c r="G4264" s="306"/>
    </row>
    <row r="4265" spans="1:7" ht="15">
      <c r="A4265" s="144"/>
      <c r="B4265" s="621" t="s">
        <v>799</v>
      </c>
      <c r="C4265" s="621"/>
      <c r="D4265" s="621"/>
      <c r="E4265" s="621"/>
      <c r="F4265" s="621"/>
      <c r="G4265" s="307">
        <v>0</v>
      </c>
    </row>
    <row r="4266" spans="1:7" ht="15" customHeight="1">
      <c r="A4266" s="144"/>
      <c r="B4266" s="330"/>
      <c r="C4266" s="330"/>
      <c r="D4266" s="330"/>
      <c r="E4266" s="330"/>
      <c r="F4266" s="330"/>
      <c r="G4266" s="330"/>
    </row>
    <row r="4267" spans="1:7" ht="16.5">
      <c r="A4267" s="144"/>
      <c r="B4267" s="330"/>
      <c r="C4267" s="330"/>
      <c r="D4267" s="330"/>
      <c r="E4267" s="330"/>
      <c r="F4267" s="329" t="s">
        <v>256</v>
      </c>
      <c r="G4267" s="162">
        <f>G4260+G4255+G4249</f>
        <v>13.87328</v>
      </c>
    </row>
    <row r="4268" spans="1:7" ht="24.75">
      <c r="A4268" s="144"/>
      <c r="B4268" s="330"/>
      <c r="C4268" s="330"/>
      <c r="D4268" s="330"/>
      <c r="E4268" s="330"/>
      <c r="F4268" s="329" t="s">
        <v>917</v>
      </c>
      <c r="G4268" s="162">
        <f>'3 - Encargos Soc Anexo C'!$C$55%*'6- Comp Preç Unit'!G4249</f>
        <v>13.670605928000002</v>
      </c>
    </row>
    <row r="4269" spans="1:7" ht="15">
      <c r="A4269" s="144"/>
      <c r="B4269" s="622"/>
      <c r="C4269" s="622"/>
      <c r="D4269" s="163"/>
      <c r="E4269" s="163"/>
      <c r="F4269" s="329" t="s">
        <v>258</v>
      </c>
      <c r="G4269" s="418">
        <f>'4 - BDI - Anexo D'!$I$26*(G4267+G4268)</f>
        <v>7.905668642159157</v>
      </c>
    </row>
    <row r="4270" spans="1:7" ht="16.5">
      <c r="A4270" s="144"/>
      <c r="B4270" s="622"/>
      <c r="C4270" s="622"/>
      <c r="D4270" s="163"/>
      <c r="E4270" s="163"/>
      <c r="F4270" s="308" t="s">
        <v>802</v>
      </c>
      <c r="G4270" s="309">
        <f>SUM(G4267:G4269)</f>
        <v>35.44955457015916</v>
      </c>
    </row>
    <row r="4271" spans="1:7" ht="15" customHeight="1">
      <c r="A4271" s="171"/>
      <c r="B4271" s="171"/>
      <c r="C4271" s="171"/>
      <c r="D4271" s="171"/>
      <c r="E4271" s="171"/>
      <c r="F4271" s="308" t="s">
        <v>803</v>
      </c>
      <c r="G4271" s="309">
        <f>SUM(G4267:G4268)</f>
        <v>27.543885928</v>
      </c>
    </row>
    <row r="4272" spans="1:7" ht="15">
      <c r="A4272" s="171"/>
      <c r="B4272" s="171"/>
      <c r="C4272" s="171"/>
      <c r="D4272" s="171"/>
      <c r="E4272" s="171"/>
      <c r="F4272" s="310"/>
      <c r="G4272" s="311"/>
    </row>
    <row r="4273" spans="1:7" ht="15">
      <c r="A4273" s="172" t="str">
        <f>'Orçamento Básico - Anexo A'!A187</f>
        <v>B.54.a</v>
      </c>
      <c r="B4273" s="167"/>
      <c r="C4273" s="431" t="str">
        <f>'Orçamento Básico - Anexo A'!B186</f>
        <v>Instalação de aparelho de embutir - Iluminação de fachadas (Não inclui cabeamento)</v>
      </c>
      <c r="D4273" s="167" t="s">
        <v>83</v>
      </c>
      <c r="E4273" s="167"/>
      <c r="F4273" s="167"/>
      <c r="G4273" s="173">
        <f>G4308</f>
        <v>1199.997464</v>
      </c>
    </row>
    <row r="4274" spans="1:7" ht="15">
      <c r="A4274" s="144"/>
      <c r="B4274" s="145" t="s">
        <v>241</v>
      </c>
      <c r="C4274" s="430" t="str">
        <f>'Orçamento Básico - Anexo A'!B187</f>
        <v>LED até 35 W - Embutir /  Iluminação de fachadas</v>
      </c>
      <c r="D4274" s="145"/>
      <c r="E4274" s="145"/>
      <c r="F4274" s="145"/>
      <c r="G4274" s="145"/>
    </row>
    <row r="4275" spans="1:7" ht="15">
      <c r="A4275" s="144"/>
      <c r="B4275" s="145" t="s">
        <v>242</v>
      </c>
      <c r="C4275" s="147" t="s">
        <v>83</v>
      </c>
      <c r="D4275" s="145"/>
      <c r="E4275" s="145"/>
      <c r="F4275" s="145"/>
      <c r="G4275" s="145"/>
    </row>
    <row r="4276" spans="1:7" ht="15">
      <c r="A4276" s="144"/>
      <c r="B4276" s="145" t="s">
        <v>93</v>
      </c>
      <c r="C4276" s="170" t="str">
        <f>A4273</f>
        <v>B.54.a</v>
      </c>
      <c r="D4276" s="145"/>
      <c r="E4276" s="145"/>
      <c r="F4276" s="145"/>
      <c r="G4276" s="145"/>
    </row>
    <row r="4277" spans="1:8" ht="15">
      <c r="A4277" s="144"/>
      <c r="B4277" s="145" t="s">
        <v>1350</v>
      </c>
      <c r="C4277" s="145" t="s">
        <v>1349</v>
      </c>
      <c r="D4277" s="145"/>
      <c r="E4277" s="145"/>
      <c r="F4277" s="145"/>
      <c r="G4277" s="145"/>
      <c r="H4277" s="422"/>
    </row>
    <row r="4278" spans="1:7" ht="15">
      <c r="A4278" s="144"/>
      <c r="B4278" s="145" t="s">
        <v>243</v>
      </c>
      <c r="C4278" s="149" t="s">
        <v>816</v>
      </c>
      <c r="D4278" s="145"/>
      <c r="E4278" s="145"/>
      <c r="F4278" s="145"/>
      <c r="G4278" s="145"/>
    </row>
    <row r="4279" spans="1:7" ht="21" customHeight="1">
      <c r="A4279" s="144"/>
      <c r="B4279" s="145" t="s">
        <v>245</v>
      </c>
      <c r="C4279" s="150" t="s">
        <v>1334</v>
      </c>
      <c r="D4279" s="145"/>
      <c r="E4279" s="145"/>
      <c r="F4279" s="145"/>
      <c r="G4279" s="145"/>
    </row>
    <row r="4280" spans="1:7" ht="15">
      <c r="A4280" s="144"/>
      <c r="B4280" s="145"/>
      <c r="C4280" s="145"/>
      <c r="D4280" s="145"/>
      <c r="E4280" s="145"/>
      <c r="F4280" s="145"/>
      <c r="G4280" s="145"/>
    </row>
    <row r="4281" spans="1:7" ht="15">
      <c r="A4281" s="144"/>
      <c r="B4281" s="151" t="s">
        <v>246</v>
      </c>
      <c r="C4281" s="151" t="s">
        <v>69</v>
      </c>
      <c r="D4281" s="151" t="s">
        <v>91</v>
      </c>
      <c r="E4281" s="151" t="s">
        <v>247</v>
      </c>
      <c r="F4281" s="151" t="s">
        <v>248</v>
      </c>
      <c r="G4281" s="151" t="s">
        <v>249</v>
      </c>
    </row>
    <row r="4282" spans="1:7" ht="15">
      <c r="A4282" s="144"/>
      <c r="B4282" s="623" t="s">
        <v>789</v>
      </c>
      <c r="C4282" s="623"/>
      <c r="D4282" s="623"/>
      <c r="E4282" s="623"/>
      <c r="F4282" s="623"/>
      <c r="G4282" s="623"/>
    </row>
    <row r="4283" spans="1:7" ht="15">
      <c r="A4283" s="144"/>
      <c r="B4283" s="297" t="s">
        <v>585</v>
      </c>
      <c r="C4283" s="153" t="s">
        <v>790</v>
      </c>
      <c r="D4283" s="154" t="s">
        <v>251</v>
      </c>
      <c r="E4283" s="298">
        <v>0.5</v>
      </c>
      <c r="F4283" s="155">
        <v>5.6</v>
      </c>
      <c r="G4283" s="156">
        <v>2.8</v>
      </c>
    </row>
    <row r="4284" spans="1:7" ht="15">
      <c r="A4284" s="144"/>
      <c r="B4284" s="297" t="s">
        <v>582</v>
      </c>
      <c r="C4284" s="153" t="s">
        <v>791</v>
      </c>
      <c r="D4284" s="154" t="s">
        <v>251</v>
      </c>
      <c r="E4284" s="298">
        <v>0.5</v>
      </c>
      <c r="F4284" s="155">
        <v>7.2</v>
      </c>
      <c r="G4284" s="156">
        <v>3.6</v>
      </c>
    </row>
    <row r="4285" spans="1:7" ht="15">
      <c r="A4285" s="144"/>
      <c r="B4285" s="297" t="s">
        <v>913</v>
      </c>
      <c r="C4285" s="153" t="s">
        <v>914</v>
      </c>
      <c r="D4285" s="154" t="s">
        <v>251</v>
      </c>
      <c r="E4285" s="298">
        <v>1</v>
      </c>
      <c r="F4285" s="155">
        <v>4.88</v>
      </c>
      <c r="G4285" s="156">
        <f>E4285*F4285</f>
        <v>4.88</v>
      </c>
    </row>
    <row r="4286" spans="1:7" ht="15">
      <c r="A4286" s="144"/>
      <c r="B4286" s="619" t="s">
        <v>805</v>
      </c>
      <c r="C4286" s="619"/>
      <c r="D4286" s="619"/>
      <c r="E4286" s="619"/>
      <c r="F4286" s="619"/>
      <c r="G4286" s="156">
        <f>0.1*G4284</f>
        <v>0.36000000000000004</v>
      </c>
    </row>
    <row r="4287" spans="1:7" ht="15">
      <c r="A4287" s="144"/>
      <c r="B4287" s="619" t="s">
        <v>792</v>
      </c>
      <c r="C4287" s="619"/>
      <c r="D4287" s="619"/>
      <c r="E4287" s="619"/>
      <c r="F4287" s="619"/>
      <c r="G4287" s="162">
        <f>SUM(G4283:G4286)</f>
        <v>11.64</v>
      </c>
    </row>
    <row r="4288" spans="1:7" ht="15" customHeight="1">
      <c r="A4288" s="144"/>
      <c r="B4288" s="620" t="s">
        <v>90</v>
      </c>
      <c r="C4288" s="620"/>
      <c r="D4288" s="620"/>
      <c r="E4288" s="620"/>
      <c r="F4288" s="620"/>
      <c r="G4288" s="620"/>
    </row>
    <row r="4289" spans="1:7" ht="15">
      <c r="A4289" s="144"/>
      <c r="B4289" s="299" t="s">
        <v>629</v>
      </c>
      <c r="C4289" s="153" t="s">
        <v>630</v>
      </c>
      <c r="D4289" s="154" t="s">
        <v>825</v>
      </c>
      <c r="E4289" s="298">
        <v>3.5</v>
      </c>
      <c r="F4289" s="155">
        <v>3.44</v>
      </c>
      <c r="G4289" s="156">
        <f>E4289*F4289</f>
        <v>12.04</v>
      </c>
    </row>
    <row r="4290" spans="1:7" ht="15">
      <c r="A4290" s="144"/>
      <c r="B4290" s="299" t="s">
        <v>633</v>
      </c>
      <c r="C4290" s="153" t="s">
        <v>634</v>
      </c>
      <c r="D4290" s="154" t="s">
        <v>961</v>
      </c>
      <c r="E4290" s="298">
        <v>0.05</v>
      </c>
      <c r="F4290" s="155">
        <v>8.15</v>
      </c>
      <c r="G4290" s="156">
        <f>E4290*F4290</f>
        <v>0.40750000000000003</v>
      </c>
    </row>
    <row r="4291" spans="1:7" ht="15">
      <c r="A4291" s="144"/>
      <c r="B4291" s="299" t="s">
        <v>962</v>
      </c>
      <c r="C4291" s="153" t="s">
        <v>963</v>
      </c>
      <c r="D4291" s="154" t="s">
        <v>961</v>
      </c>
      <c r="E4291" s="298">
        <v>0.05</v>
      </c>
      <c r="F4291" s="155">
        <v>11.2</v>
      </c>
      <c r="G4291" s="156">
        <f>E4291*F4291</f>
        <v>0.5599999999999999</v>
      </c>
    </row>
    <row r="4292" spans="1:7" ht="15" customHeight="1">
      <c r="A4292" s="144"/>
      <c r="B4292" s="299" t="s">
        <v>1201</v>
      </c>
      <c r="C4292" s="153" t="s">
        <v>1140</v>
      </c>
      <c r="D4292" s="154" t="s">
        <v>808</v>
      </c>
      <c r="E4292" s="298">
        <v>1</v>
      </c>
      <c r="F4292" s="155">
        <f>1111.7</f>
        <v>1111.7</v>
      </c>
      <c r="G4292" s="156">
        <f>E4292*F4292</f>
        <v>1111.7</v>
      </c>
    </row>
    <row r="4293" spans="1:7" ht="15" customHeight="1">
      <c r="A4293" s="144"/>
      <c r="B4293" s="297"/>
      <c r="C4293" s="153"/>
      <c r="D4293" s="154"/>
      <c r="E4293" s="298"/>
      <c r="F4293" s="155"/>
      <c r="G4293" s="156"/>
    </row>
    <row r="4294" spans="1:7" ht="15">
      <c r="A4294" s="144"/>
      <c r="B4294" s="619" t="s">
        <v>793</v>
      </c>
      <c r="C4294" s="619"/>
      <c r="D4294" s="619"/>
      <c r="E4294" s="619"/>
      <c r="F4294" s="619"/>
      <c r="G4294" s="162">
        <f>SUM(G4289:G4293)</f>
        <v>1124.7075</v>
      </c>
    </row>
    <row r="4295" spans="1:7" ht="15">
      <c r="A4295" s="144"/>
      <c r="B4295" s="620" t="s">
        <v>794</v>
      </c>
      <c r="C4295" s="620"/>
      <c r="D4295" s="620"/>
      <c r="E4295" s="620"/>
      <c r="F4295" s="620"/>
      <c r="G4295" s="620"/>
    </row>
    <row r="4296" spans="1:7" ht="24.75">
      <c r="A4296" s="144"/>
      <c r="B4296" s="297" t="s">
        <v>1175</v>
      </c>
      <c r="C4296" s="153" t="s">
        <v>239</v>
      </c>
      <c r="D4296" s="154" t="s">
        <v>240</v>
      </c>
      <c r="E4296" s="298">
        <f>E4283</f>
        <v>0.5</v>
      </c>
      <c r="F4296" s="155">
        <v>100.06</v>
      </c>
      <c r="G4296" s="156">
        <v>50.03</v>
      </c>
    </row>
    <row r="4297" spans="1:7" ht="15">
      <c r="A4297" s="144"/>
      <c r="B4297" s="619" t="s">
        <v>797</v>
      </c>
      <c r="C4297" s="619"/>
      <c r="D4297" s="619"/>
      <c r="E4297" s="619"/>
      <c r="F4297" s="619"/>
      <c r="G4297" s="162">
        <v>50.03</v>
      </c>
    </row>
    <row r="4298" spans="1:7" ht="46.5" customHeight="1">
      <c r="A4298" s="144"/>
      <c r="B4298" s="620" t="s">
        <v>798</v>
      </c>
      <c r="C4298" s="620"/>
      <c r="D4298" s="620"/>
      <c r="E4298" s="620"/>
      <c r="F4298" s="620"/>
      <c r="G4298" s="620"/>
    </row>
    <row r="4299" spans="1:7" ht="15">
      <c r="A4299" s="144"/>
      <c r="B4299" s="300"/>
      <c r="C4299" s="153"/>
      <c r="D4299" s="154"/>
      <c r="E4299" s="298"/>
      <c r="F4299" s="298"/>
      <c r="G4299" s="156"/>
    </row>
    <row r="4300" spans="1:7" ht="15" customHeight="1">
      <c r="A4300" s="144"/>
      <c r="B4300" s="300"/>
      <c r="C4300" s="301"/>
      <c r="D4300" s="154"/>
      <c r="E4300" s="298"/>
      <c r="F4300" s="302"/>
      <c r="G4300" s="156"/>
    </row>
    <row r="4301" spans="1:7" ht="15" customHeight="1">
      <c r="A4301" s="144"/>
      <c r="B4301" s="303"/>
      <c r="C4301" s="304"/>
      <c r="D4301" s="305"/>
      <c r="E4301" s="306"/>
      <c r="F4301" s="305"/>
      <c r="G4301" s="306"/>
    </row>
    <row r="4302" spans="1:7" ht="15">
      <c r="A4302" s="144"/>
      <c r="B4302" s="621" t="s">
        <v>799</v>
      </c>
      <c r="C4302" s="621"/>
      <c r="D4302" s="621"/>
      <c r="E4302" s="621"/>
      <c r="F4302" s="621"/>
      <c r="G4302" s="307">
        <v>0</v>
      </c>
    </row>
    <row r="4303" spans="1:7" ht="15" customHeight="1">
      <c r="A4303" s="144"/>
      <c r="B4303" s="330"/>
      <c r="C4303" s="330"/>
      <c r="D4303" s="330"/>
      <c r="E4303" s="330"/>
      <c r="F4303" s="330"/>
      <c r="G4303" s="330"/>
    </row>
    <row r="4304" spans="1:7" ht="16.5">
      <c r="A4304" s="144"/>
      <c r="B4304" s="330"/>
      <c r="C4304" s="330"/>
      <c r="D4304" s="330"/>
      <c r="E4304" s="330"/>
      <c r="F4304" s="329" t="s">
        <v>256</v>
      </c>
      <c r="G4304" s="162">
        <f>G4297+G4294+G4287</f>
        <v>1186.3775</v>
      </c>
    </row>
    <row r="4305" spans="1:7" ht="24.75">
      <c r="A4305" s="144"/>
      <c r="B4305" s="330"/>
      <c r="C4305" s="330"/>
      <c r="D4305" s="330"/>
      <c r="E4305" s="330"/>
      <c r="F4305" s="329" t="s">
        <v>800</v>
      </c>
      <c r="G4305" s="162">
        <f>'3 - Encargos Soc Anexo C'!$C$55%*'6- Comp Preç Unit'!G4287</f>
        <v>13.619964000000003</v>
      </c>
    </row>
    <row r="4306" spans="1:7" ht="15">
      <c r="A4306" s="144"/>
      <c r="B4306" s="622"/>
      <c r="C4306" s="622"/>
      <c r="D4306" s="163"/>
      <c r="E4306" s="163"/>
      <c r="F4306" s="329" t="s">
        <v>258</v>
      </c>
      <c r="G4306" s="418">
        <f>'4 - BDI - Anexo D'!$I$26*(G4304+G4305)</f>
        <v>344.42425250430745</v>
      </c>
    </row>
    <row r="4307" spans="1:7" ht="16.5">
      <c r="A4307" s="144"/>
      <c r="B4307" s="622"/>
      <c r="C4307" s="622"/>
      <c r="D4307" s="163"/>
      <c r="E4307" s="163"/>
      <c r="F4307" s="308" t="s">
        <v>802</v>
      </c>
      <c r="G4307" s="309">
        <f>SUM(G4304:G4306)</f>
        <v>1544.4217165043074</v>
      </c>
    </row>
    <row r="4308" spans="1:7" ht="15" customHeight="1">
      <c r="A4308" s="171"/>
      <c r="B4308" s="171"/>
      <c r="C4308" s="171"/>
      <c r="D4308" s="171"/>
      <c r="E4308" s="171"/>
      <c r="F4308" s="308" t="s">
        <v>803</v>
      </c>
      <c r="G4308" s="309">
        <f>SUM(G4304:G4305)</f>
        <v>1199.997464</v>
      </c>
    </row>
    <row r="4310" spans="1:7" ht="16.5">
      <c r="A4310" s="172" t="str">
        <f>'Orçamento Básico - Anexo A'!A188</f>
        <v>B.54.b</v>
      </c>
      <c r="B4310" s="167"/>
      <c r="C4310" s="432" t="str">
        <f>'Orçamento Básico - Anexo A'!B186</f>
        <v>Instalação de aparelho de embutir - Iluminação de fachadas (Não inclui cabeamento)</v>
      </c>
      <c r="D4310" s="167" t="s">
        <v>83</v>
      </c>
      <c r="E4310" s="167"/>
      <c r="F4310" s="167"/>
      <c r="G4310" s="173">
        <f>G4345</f>
        <v>1499.997464</v>
      </c>
    </row>
    <row r="4311" spans="1:7" ht="15">
      <c r="A4311" s="144"/>
      <c r="B4311" s="145" t="s">
        <v>241</v>
      </c>
      <c r="C4311" s="430" t="str">
        <f>'Orçamento Básico - Anexo A'!B188</f>
        <v>LED &gt; 35 W até 70 W - Embutir /  Iluminação de fachadas</v>
      </c>
      <c r="D4311" s="145"/>
      <c r="E4311" s="145"/>
      <c r="F4311" s="145"/>
      <c r="G4311" s="145"/>
    </row>
    <row r="4312" spans="1:7" ht="15">
      <c r="A4312" s="144"/>
      <c r="B4312" s="145" t="s">
        <v>242</v>
      </c>
      <c r="C4312" s="147" t="s">
        <v>83</v>
      </c>
      <c r="D4312" s="145"/>
      <c r="E4312" s="145"/>
      <c r="F4312" s="145"/>
      <c r="G4312" s="145"/>
    </row>
    <row r="4313" spans="1:7" ht="15">
      <c r="A4313" s="144"/>
      <c r="B4313" s="145" t="s">
        <v>93</v>
      </c>
      <c r="C4313" s="170" t="str">
        <f>A4310</f>
        <v>B.54.b</v>
      </c>
      <c r="D4313" s="145"/>
      <c r="E4313" s="145"/>
      <c r="F4313" s="145"/>
      <c r="G4313" s="145"/>
    </row>
    <row r="4314" spans="1:8" ht="15">
      <c r="A4314" s="144"/>
      <c r="B4314" s="145" t="s">
        <v>1350</v>
      </c>
      <c r="C4314" s="145" t="s">
        <v>1349</v>
      </c>
      <c r="D4314" s="145"/>
      <c r="E4314" s="145"/>
      <c r="F4314" s="145"/>
      <c r="G4314" s="145"/>
      <c r="H4314" s="422"/>
    </row>
    <row r="4315" spans="1:7" ht="15">
      <c r="A4315" s="144"/>
      <c r="B4315" s="145" t="s">
        <v>243</v>
      </c>
      <c r="C4315" s="149" t="s">
        <v>816</v>
      </c>
      <c r="D4315" s="145"/>
      <c r="E4315" s="145"/>
      <c r="F4315" s="145"/>
      <c r="G4315" s="145"/>
    </row>
    <row r="4316" spans="1:7" ht="21" customHeight="1">
      <c r="A4316" s="144"/>
      <c r="B4316" s="145" t="s">
        <v>245</v>
      </c>
      <c r="C4316" s="150" t="s">
        <v>1334</v>
      </c>
      <c r="D4316" s="145"/>
      <c r="E4316" s="145"/>
      <c r="F4316" s="145"/>
      <c r="G4316" s="145"/>
    </row>
    <row r="4317" spans="1:7" ht="15">
      <c r="A4317" s="144"/>
      <c r="B4317" s="145"/>
      <c r="C4317" s="145"/>
      <c r="D4317" s="145"/>
      <c r="E4317" s="145"/>
      <c r="F4317" s="145"/>
      <c r="G4317" s="145"/>
    </row>
    <row r="4318" spans="1:7" ht="15">
      <c r="A4318" s="144"/>
      <c r="B4318" s="151" t="s">
        <v>246</v>
      </c>
      <c r="C4318" s="151" t="s">
        <v>69</v>
      </c>
      <c r="D4318" s="151" t="s">
        <v>91</v>
      </c>
      <c r="E4318" s="151" t="s">
        <v>247</v>
      </c>
      <c r="F4318" s="151" t="s">
        <v>248</v>
      </c>
      <c r="G4318" s="151" t="s">
        <v>249</v>
      </c>
    </row>
    <row r="4319" spans="1:7" ht="15">
      <c r="A4319" s="144"/>
      <c r="B4319" s="623" t="s">
        <v>789</v>
      </c>
      <c r="C4319" s="623"/>
      <c r="D4319" s="623"/>
      <c r="E4319" s="623"/>
      <c r="F4319" s="623"/>
      <c r="G4319" s="623"/>
    </row>
    <row r="4320" spans="1:7" ht="15">
      <c r="A4320" s="144"/>
      <c r="B4320" s="297" t="s">
        <v>585</v>
      </c>
      <c r="C4320" s="153" t="s">
        <v>790</v>
      </c>
      <c r="D4320" s="154" t="s">
        <v>251</v>
      </c>
      <c r="E4320" s="298">
        <v>0.5</v>
      </c>
      <c r="F4320" s="155">
        <v>5.6</v>
      </c>
      <c r="G4320" s="156">
        <v>2.8</v>
      </c>
    </row>
    <row r="4321" spans="1:7" ht="15">
      <c r="A4321" s="144"/>
      <c r="B4321" s="297" t="s">
        <v>582</v>
      </c>
      <c r="C4321" s="153" t="s">
        <v>791</v>
      </c>
      <c r="D4321" s="154" t="s">
        <v>251</v>
      </c>
      <c r="E4321" s="298">
        <v>0.5</v>
      </c>
      <c r="F4321" s="155">
        <v>7.2</v>
      </c>
      <c r="G4321" s="156">
        <v>3.6</v>
      </c>
    </row>
    <row r="4322" spans="1:7" ht="15">
      <c r="A4322" s="144"/>
      <c r="B4322" s="297" t="s">
        <v>913</v>
      </c>
      <c r="C4322" s="153" t="s">
        <v>914</v>
      </c>
      <c r="D4322" s="154" t="s">
        <v>251</v>
      </c>
      <c r="E4322" s="298">
        <v>1</v>
      </c>
      <c r="F4322" s="155">
        <v>4.88</v>
      </c>
      <c r="G4322" s="156">
        <f>E4322*F4322</f>
        <v>4.88</v>
      </c>
    </row>
    <row r="4323" spans="1:7" ht="15">
      <c r="A4323" s="144"/>
      <c r="B4323" s="619" t="s">
        <v>805</v>
      </c>
      <c r="C4323" s="619"/>
      <c r="D4323" s="619"/>
      <c r="E4323" s="619"/>
      <c r="F4323" s="619"/>
      <c r="G4323" s="156">
        <f>0.1*G4321</f>
        <v>0.36000000000000004</v>
      </c>
    </row>
    <row r="4324" spans="1:7" ht="15">
      <c r="A4324" s="144"/>
      <c r="B4324" s="619" t="s">
        <v>792</v>
      </c>
      <c r="C4324" s="619"/>
      <c r="D4324" s="619"/>
      <c r="E4324" s="619"/>
      <c r="F4324" s="619"/>
      <c r="G4324" s="162">
        <f>SUM(G4320:G4323)</f>
        <v>11.64</v>
      </c>
    </row>
    <row r="4325" spans="1:7" ht="15" customHeight="1">
      <c r="A4325" s="144"/>
      <c r="B4325" s="620" t="s">
        <v>90</v>
      </c>
      <c r="C4325" s="620"/>
      <c r="D4325" s="620"/>
      <c r="E4325" s="620"/>
      <c r="F4325" s="620"/>
      <c r="G4325" s="620"/>
    </row>
    <row r="4326" spans="1:7" ht="15">
      <c r="A4326" s="144"/>
      <c r="B4326" s="299" t="s">
        <v>629</v>
      </c>
      <c r="C4326" s="153" t="s">
        <v>630</v>
      </c>
      <c r="D4326" s="154" t="s">
        <v>825</v>
      </c>
      <c r="E4326" s="298">
        <v>3.5</v>
      </c>
      <c r="F4326" s="155">
        <v>3.44</v>
      </c>
      <c r="G4326" s="156">
        <f>E4326*F4326</f>
        <v>12.04</v>
      </c>
    </row>
    <row r="4327" spans="1:7" ht="15">
      <c r="A4327" s="144"/>
      <c r="B4327" s="299" t="s">
        <v>633</v>
      </c>
      <c r="C4327" s="153" t="s">
        <v>634</v>
      </c>
      <c r="D4327" s="154" t="s">
        <v>961</v>
      </c>
      <c r="E4327" s="298">
        <v>0.05</v>
      </c>
      <c r="F4327" s="155">
        <v>8.15</v>
      </c>
      <c r="G4327" s="156">
        <f>E4327*F4327</f>
        <v>0.40750000000000003</v>
      </c>
    </row>
    <row r="4328" spans="1:7" ht="15">
      <c r="A4328" s="144"/>
      <c r="B4328" s="299" t="s">
        <v>962</v>
      </c>
      <c r="C4328" s="153" t="s">
        <v>963</v>
      </c>
      <c r="D4328" s="154" t="s">
        <v>961</v>
      </c>
      <c r="E4328" s="298">
        <v>0.05</v>
      </c>
      <c r="F4328" s="155">
        <v>11.2</v>
      </c>
      <c r="G4328" s="156">
        <f>E4328*F4328</f>
        <v>0.5599999999999999</v>
      </c>
    </row>
    <row r="4329" spans="1:7" ht="15" customHeight="1">
      <c r="A4329" s="144"/>
      <c r="B4329" s="299" t="s">
        <v>1201</v>
      </c>
      <c r="C4329" s="153" t="s">
        <v>1141</v>
      </c>
      <c r="D4329" s="154" t="s">
        <v>808</v>
      </c>
      <c r="E4329" s="298">
        <v>1</v>
      </c>
      <c r="F4329" s="155">
        <f>1411.7</f>
        <v>1411.7</v>
      </c>
      <c r="G4329" s="156">
        <f>E4329*F4329</f>
        <v>1411.7</v>
      </c>
    </row>
    <row r="4330" spans="1:7" ht="15" customHeight="1">
      <c r="A4330" s="144"/>
      <c r="B4330" s="297"/>
      <c r="C4330" s="153"/>
      <c r="D4330" s="154"/>
      <c r="E4330" s="298"/>
      <c r="F4330" s="155"/>
      <c r="G4330" s="156"/>
    </row>
    <row r="4331" spans="1:7" ht="15">
      <c r="A4331" s="144"/>
      <c r="B4331" s="619" t="s">
        <v>793</v>
      </c>
      <c r="C4331" s="619"/>
      <c r="D4331" s="619"/>
      <c r="E4331" s="619"/>
      <c r="F4331" s="619"/>
      <c r="G4331" s="162">
        <f>SUM(G4326:G4330)</f>
        <v>1424.7075</v>
      </c>
    </row>
    <row r="4332" spans="1:7" ht="15">
      <c r="A4332" s="144"/>
      <c r="B4332" s="620" t="s">
        <v>794</v>
      </c>
      <c r="C4332" s="620"/>
      <c r="D4332" s="620"/>
      <c r="E4332" s="620"/>
      <c r="F4332" s="620"/>
      <c r="G4332" s="620"/>
    </row>
    <row r="4333" spans="1:7" ht="24.75">
      <c r="A4333" s="144"/>
      <c r="B4333" s="297" t="s">
        <v>1175</v>
      </c>
      <c r="C4333" s="153" t="s">
        <v>239</v>
      </c>
      <c r="D4333" s="154" t="s">
        <v>240</v>
      </c>
      <c r="E4333" s="298">
        <f>E4320</f>
        <v>0.5</v>
      </c>
      <c r="F4333" s="155">
        <v>100.06</v>
      </c>
      <c r="G4333" s="156">
        <v>50.03</v>
      </c>
    </row>
    <row r="4334" spans="1:7" ht="15">
      <c r="A4334" s="144"/>
      <c r="B4334" s="619" t="s">
        <v>797</v>
      </c>
      <c r="C4334" s="619"/>
      <c r="D4334" s="619"/>
      <c r="E4334" s="619"/>
      <c r="F4334" s="619"/>
      <c r="G4334" s="162">
        <v>50.03</v>
      </c>
    </row>
    <row r="4335" spans="1:7" ht="15">
      <c r="A4335" s="144"/>
      <c r="B4335" s="620" t="s">
        <v>798</v>
      </c>
      <c r="C4335" s="620"/>
      <c r="D4335" s="620"/>
      <c r="E4335" s="620"/>
      <c r="F4335" s="620"/>
      <c r="G4335" s="620"/>
    </row>
    <row r="4336" spans="1:7" ht="15" customHeight="1">
      <c r="A4336" s="144"/>
      <c r="B4336" s="300"/>
      <c r="C4336" s="153"/>
      <c r="D4336" s="154"/>
      <c r="E4336" s="298"/>
      <c r="F4336" s="298"/>
      <c r="G4336" s="156"/>
    </row>
    <row r="4337" spans="1:7" ht="15" customHeight="1">
      <c r="A4337" s="144"/>
      <c r="B4337" s="300"/>
      <c r="C4337" s="301"/>
      <c r="D4337" s="154"/>
      <c r="E4337" s="298"/>
      <c r="F4337" s="302"/>
      <c r="G4337" s="156"/>
    </row>
    <row r="4338" spans="1:7" ht="15">
      <c r="A4338" s="144"/>
      <c r="B4338" s="303"/>
      <c r="C4338" s="304"/>
      <c r="D4338" s="305"/>
      <c r="E4338" s="306"/>
      <c r="F4338" s="305"/>
      <c r="G4338" s="306"/>
    </row>
    <row r="4339" spans="1:7" ht="15" customHeight="1">
      <c r="A4339" s="144"/>
      <c r="B4339" s="621" t="s">
        <v>799</v>
      </c>
      <c r="C4339" s="621"/>
      <c r="D4339" s="621"/>
      <c r="E4339" s="621"/>
      <c r="F4339" s="621"/>
      <c r="G4339" s="307">
        <v>0</v>
      </c>
    </row>
    <row r="4340" spans="1:7" ht="15">
      <c r="A4340" s="144"/>
      <c r="B4340" s="330"/>
      <c r="C4340" s="330"/>
      <c r="D4340" s="330"/>
      <c r="E4340" s="330"/>
      <c r="F4340" s="330"/>
      <c r="G4340" s="330"/>
    </row>
    <row r="4341" spans="1:7" ht="16.5">
      <c r="A4341" s="144"/>
      <c r="B4341" s="330"/>
      <c r="C4341" s="330"/>
      <c r="D4341" s="330"/>
      <c r="E4341" s="330"/>
      <c r="F4341" s="329" t="s">
        <v>256</v>
      </c>
      <c r="G4341" s="162">
        <f>G4334+G4331+G4324</f>
        <v>1486.3775</v>
      </c>
    </row>
    <row r="4342" spans="1:7" ht="24.75">
      <c r="A4342" s="144"/>
      <c r="B4342" s="330"/>
      <c r="C4342" s="330"/>
      <c r="D4342" s="330"/>
      <c r="E4342" s="330"/>
      <c r="F4342" s="329" t="s">
        <v>800</v>
      </c>
      <c r="G4342" s="162">
        <f>'3 - Encargos Soc Anexo C'!$C$55%*'6- Comp Preç Unit'!G4324</f>
        <v>13.619964000000003</v>
      </c>
    </row>
    <row r="4343" spans="1:7" ht="15">
      <c r="A4343" s="144"/>
      <c r="B4343" s="622"/>
      <c r="C4343" s="622"/>
      <c r="D4343" s="163"/>
      <c r="E4343" s="163"/>
      <c r="F4343" s="329" t="s">
        <v>258</v>
      </c>
      <c r="G4343" s="418">
        <f>'4 - BDI - Anexo D'!$I$26*(G4341+G4342)</f>
        <v>430.5304976015822</v>
      </c>
    </row>
    <row r="4344" spans="1:7" ht="15" customHeight="1">
      <c r="A4344" s="144"/>
      <c r="B4344" s="622"/>
      <c r="C4344" s="622"/>
      <c r="D4344" s="163"/>
      <c r="E4344" s="163"/>
      <c r="F4344" s="308" t="s">
        <v>802</v>
      </c>
      <c r="G4344" s="309">
        <f>SUM(G4341:G4343)</f>
        <v>1930.5279616015823</v>
      </c>
    </row>
    <row r="4345" spans="1:7" ht="16.5">
      <c r="A4345" s="171"/>
      <c r="B4345" s="171"/>
      <c r="C4345" s="171"/>
      <c r="D4345" s="171"/>
      <c r="E4345" s="171"/>
      <c r="F4345" s="308" t="s">
        <v>803</v>
      </c>
      <c r="G4345" s="309">
        <f>SUM(G4341:G4342)</f>
        <v>1499.997464</v>
      </c>
    </row>
    <row r="4347" spans="1:7" ht="16.5">
      <c r="A4347" s="172" t="str">
        <f>'Orçamento Básico - Anexo A'!A189</f>
        <v>B.54.c</v>
      </c>
      <c r="B4347" s="167"/>
      <c r="C4347" s="432" t="str">
        <f>'Orçamento Básico - Anexo A'!B186</f>
        <v>Instalação de aparelho de embutir - Iluminação de fachadas (Não inclui cabeamento)</v>
      </c>
      <c r="D4347" s="167" t="s">
        <v>83</v>
      </c>
      <c r="E4347" s="167"/>
      <c r="F4347" s="167"/>
      <c r="G4347" s="173">
        <f>G4382</f>
        <v>2199.997464</v>
      </c>
    </row>
    <row r="4348" spans="1:7" ht="15">
      <c r="A4348" s="144"/>
      <c r="B4348" s="145" t="s">
        <v>241</v>
      </c>
      <c r="C4348" s="430" t="str">
        <f>'Orçamento Básico - Anexo A'!B189</f>
        <v>LED &gt; 70 W até 120 W - Embutir /  Iluminação de fachadas</v>
      </c>
      <c r="D4348" s="145"/>
      <c r="E4348" s="145"/>
      <c r="F4348" s="145"/>
      <c r="G4348" s="145"/>
    </row>
    <row r="4349" spans="1:7" ht="15">
      <c r="A4349" s="144"/>
      <c r="B4349" s="145" t="s">
        <v>242</v>
      </c>
      <c r="C4349" s="147" t="s">
        <v>83</v>
      </c>
      <c r="D4349" s="145"/>
      <c r="E4349" s="145"/>
      <c r="F4349" s="145"/>
      <c r="G4349" s="145"/>
    </row>
    <row r="4350" spans="1:8" ht="15">
      <c r="A4350" s="144"/>
      <c r="B4350" s="145" t="s">
        <v>93</v>
      </c>
      <c r="C4350" s="170" t="str">
        <f>A4347</f>
        <v>B.54.c</v>
      </c>
      <c r="D4350" s="145"/>
      <c r="E4350" s="145"/>
      <c r="F4350" s="145"/>
      <c r="G4350" s="145"/>
      <c r="H4350" s="422"/>
    </row>
    <row r="4351" spans="1:7" ht="15">
      <c r="A4351" s="144"/>
      <c r="B4351" s="145" t="s">
        <v>1350</v>
      </c>
      <c r="C4351" s="145" t="s">
        <v>1349</v>
      </c>
      <c r="D4351" s="145"/>
      <c r="E4351" s="145"/>
      <c r="F4351" s="145"/>
      <c r="G4351" s="145"/>
    </row>
    <row r="4352" spans="1:7" ht="38.25" customHeight="1">
      <c r="A4352" s="144"/>
      <c r="B4352" s="145" t="s">
        <v>243</v>
      </c>
      <c r="C4352" s="149" t="s">
        <v>816</v>
      </c>
      <c r="D4352" s="145"/>
      <c r="E4352" s="145"/>
      <c r="F4352" s="145"/>
      <c r="G4352" s="145"/>
    </row>
    <row r="4353" spans="1:7" ht="15">
      <c r="A4353" s="144"/>
      <c r="B4353" s="145" t="s">
        <v>245</v>
      </c>
      <c r="C4353" s="150" t="s">
        <v>1334</v>
      </c>
      <c r="D4353" s="145"/>
      <c r="E4353" s="145"/>
      <c r="F4353" s="145"/>
      <c r="G4353" s="145"/>
    </row>
    <row r="4354" spans="1:7" ht="15">
      <c r="A4354" s="144"/>
      <c r="B4354" s="145"/>
      <c r="C4354" s="145"/>
      <c r="D4354" s="145"/>
      <c r="E4354" s="145"/>
      <c r="F4354" s="145"/>
      <c r="G4354" s="145"/>
    </row>
    <row r="4355" spans="1:7" ht="15">
      <c r="A4355" s="144"/>
      <c r="B4355" s="151" t="s">
        <v>246</v>
      </c>
      <c r="C4355" s="151" t="s">
        <v>69</v>
      </c>
      <c r="D4355" s="151" t="s">
        <v>91</v>
      </c>
      <c r="E4355" s="151" t="s">
        <v>247</v>
      </c>
      <c r="F4355" s="151" t="s">
        <v>248</v>
      </c>
      <c r="G4355" s="151" t="s">
        <v>249</v>
      </c>
    </row>
    <row r="4356" spans="1:7" ht="15">
      <c r="A4356" s="144"/>
      <c r="B4356" s="623" t="s">
        <v>789</v>
      </c>
      <c r="C4356" s="623"/>
      <c r="D4356" s="623"/>
      <c r="E4356" s="623"/>
      <c r="F4356" s="623"/>
      <c r="G4356" s="623"/>
    </row>
    <row r="4357" spans="1:7" ht="15">
      <c r="A4357" s="144"/>
      <c r="B4357" s="297" t="s">
        <v>585</v>
      </c>
      <c r="C4357" s="153" t="s">
        <v>790</v>
      </c>
      <c r="D4357" s="154" t="s">
        <v>251</v>
      </c>
      <c r="E4357" s="298">
        <v>0.5</v>
      </c>
      <c r="F4357" s="155">
        <v>5.6</v>
      </c>
      <c r="G4357" s="156">
        <v>2.8</v>
      </c>
    </row>
    <row r="4358" spans="1:7" ht="15">
      <c r="A4358" s="144"/>
      <c r="B4358" s="297" t="s">
        <v>582</v>
      </c>
      <c r="C4358" s="153" t="s">
        <v>791</v>
      </c>
      <c r="D4358" s="154" t="s">
        <v>251</v>
      </c>
      <c r="E4358" s="298">
        <v>0.5</v>
      </c>
      <c r="F4358" s="155">
        <v>7.2</v>
      </c>
      <c r="G4358" s="156">
        <v>3.6</v>
      </c>
    </row>
    <row r="4359" spans="1:7" ht="15">
      <c r="A4359" s="144"/>
      <c r="B4359" s="297" t="s">
        <v>913</v>
      </c>
      <c r="C4359" s="153" t="s">
        <v>914</v>
      </c>
      <c r="D4359" s="154" t="s">
        <v>251</v>
      </c>
      <c r="E4359" s="298">
        <v>1</v>
      </c>
      <c r="F4359" s="155">
        <v>4.88</v>
      </c>
      <c r="G4359" s="156">
        <f>E4359*F4359</f>
        <v>4.88</v>
      </c>
    </row>
    <row r="4360" spans="1:7" ht="15">
      <c r="A4360" s="144"/>
      <c r="B4360" s="619" t="s">
        <v>805</v>
      </c>
      <c r="C4360" s="619"/>
      <c r="D4360" s="619"/>
      <c r="E4360" s="619"/>
      <c r="F4360" s="619"/>
      <c r="G4360" s="156">
        <f>0.1*G4358</f>
        <v>0.36000000000000004</v>
      </c>
    </row>
    <row r="4361" spans="1:7" ht="15" customHeight="1">
      <c r="A4361" s="144"/>
      <c r="B4361" s="619" t="s">
        <v>792</v>
      </c>
      <c r="C4361" s="619"/>
      <c r="D4361" s="619"/>
      <c r="E4361" s="619"/>
      <c r="F4361" s="619"/>
      <c r="G4361" s="162">
        <f>SUM(G4357:G4360)</f>
        <v>11.64</v>
      </c>
    </row>
    <row r="4362" spans="1:7" ht="15">
      <c r="A4362" s="144"/>
      <c r="B4362" s="620" t="s">
        <v>90</v>
      </c>
      <c r="C4362" s="620"/>
      <c r="D4362" s="620"/>
      <c r="E4362" s="620"/>
      <c r="F4362" s="620"/>
      <c r="G4362" s="620"/>
    </row>
    <row r="4363" spans="1:7" ht="15">
      <c r="A4363" s="144"/>
      <c r="B4363" s="299" t="s">
        <v>629</v>
      </c>
      <c r="C4363" s="153" t="s">
        <v>630</v>
      </c>
      <c r="D4363" s="154" t="s">
        <v>825</v>
      </c>
      <c r="E4363" s="298">
        <v>3.5</v>
      </c>
      <c r="F4363" s="155">
        <v>3.44</v>
      </c>
      <c r="G4363" s="156">
        <f>E4363*F4363</f>
        <v>12.04</v>
      </c>
    </row>
    <row r="4364" spans="1:7" ht="15">
      <c r="A4364" s="144"/>
      <c r="B4364" s="299" t="s">
        <v>633</v>
      </c>
      <c r="C4364" s="153" t="s">
        <v>634</v>
      </c>
      <c r="D4364" s="154" t="s">
        <v>961</v>
      </c>
      <c r="E4364" s="298">
        <v>0.05</v>
      </c>
      <c r="F4364" s="155">
        <v>8.15</v>
      </c>
      <c r="G4364" s="156">
        <f>E4364*F4364</f>
        <v>0.40750000000000003</v>
      </c>
    </row>
    <row r="4365" spans="1:7" ht="15" customHeight="1">
      <c r="A4365" s="144"/>
      <c r="B4365" s="299" t="s">
        <v>962</v>
      </c>
      <c r="C4365" s="153" t="s">
        <v>963</v>
      </c>
      <c r="D4365" s="154" t="s">
        <v>961</v>
      </c>
      <c r="E4365" s="298">
        <v>0.05</v>
      </c>
      <c r="F4365" s="155">
        <v>11.2</v>
      </c>
      <c r="G4365" s="156">
        <f>E4365*F4365</f>
        <v>0.5599999999999999</v>
      </c>
    </row>
    <row r="4366" spans="1:7" ht="15" customHeight="1">
      <c r="A4366" s="144"/>
      <c r="B4366" s="299" t="s">
        <v>1201</v>
      </c>
      <c r="C4366" s="153" t="s">
        <v>1142</v>
      </c>
      <c r="D4366" s="154" t="s">
        <v>808</v>
      </c>
      <c r="E4366" s="298">
        <v>1</v>
      </c>
      <c r="F4366" s="155">
        <f>2111.7</f>
        <v>2111.7</v>
      </c>
      <c r="G4366" s="156">
        <f>E4366*F4366</f>
        <v>2111.7</v>
      </c>
    </row>
    <row r="4367" spans="1:7" ht="15">
      <c r="A4367" s="144"/>
      <c r="B4367" s="297"/>
      <c r="C4367" s="153"/>
      <c r="D4367" s="154"/>
      <c r="E4367" s="298"/>
      <c r="F4367" s="155"/>
      <c r="G4367" s="156"/>
    </row>
    <row r="4368" spans="1:7" ht="15">
      <c r="A4368" s="144"/>
      <c r="B4368" s="619" t="s">
        <v>793</v>
      </c>
      <c r="C4368" s="619"/>
      <c r="D4368" s="619"/>
      <c r="E4368" s="619"/>
      <c r="F4368" s="619"/>
      <c r="G4368" s="162">
        <f>SUM(G4363:G4367)</f>
        <v>2124.7075</v>
      </c>
    </row>
    <row r="4369" spans="1:7" ht="15">
      <c r="A4369" s="144"/>
      <c r="B4369" s="620" t="s">
        <v>794</v>
      </c>
      <c r="C4369" s="620"/>
      <c r="D4369" s="620"/>
      <c r="E4369" s="620"/>
      <c r="F4369" s="620"/>
      <c r="G4369" s="620"/>
    </row>
    <row r="4370" spans="1:7" ht="24.75">
      <c r="A4370" s="144"/>
      <c r="B4370" s="297" t="s">
        <v>1175</v>
      </c>
      <c r="C4370" s="153" t="s">
        <v>239</v>
      </c>
      <c r="D4370" s="154" t="s">
        <v>240</v>
      </c>
      <c r="E4370" s="298">
        <f>E4357</f>
        <v>0.5</v>
      </c>
      <c r="F4370" s="155">
        <v>100.06</v>
      </c>
      <c r="G4370" s="156">
        <v>50.03</v>
      </c>
    </row>
    <row r="4371" spans="1:7" ht="15">
      <c r="A4371" s="144"/>
      <c r="B4371" s="619" t="s">
        <v>797</v>
      </c>
      <c r="C4371" s="619"/>
      <c r="D4371" s="619"/>
      <c r="E4371" s="619"/>
      <c r="F4371" s="619"/>
      <c r="G4371" s="162">
        <v>50.03</v>
      </c>
    </row>
    <row r="4372" spans="1:7" ht="15">
      <c r="A4372" s="144"/>
      <c r="B4372" s="620" t="s">
        <v>798</v>
      </c>
      <c r="C4372" s="620"/>
      <c r="D4372" s="620"/>
      <c r="E4372" s="620"/>
      <c r="F4372" s="620"/>
      <c r="G4372" s="620"/>
    </row>
    <row r="4373" spans="1:7" ht="15" customHeight="1">
      <c r="A4373" s="144"/>
      <c r="B4373" s="300"/>
      <c r="C4373" s="153"/>
      <c r="D4373" s="154"/>
      <c r="E4373" s="298"/>
      <c r="F4373" s="298"/>
      <c r="G4373" s="156"/>
    </row>
    <row r="4374" spans="1:7" ht="15" customHeight="1">
      <c r="A4374" s="144"/>
      <c r="B4374" s="300"/>
      <c r="C4374" s="301"/>
      <c r="D4374" s="154"/>
      <c r="E4374" s="298"/>
      <c r="F4374" s="302"/>
      <c r="G4374" s="156"/>
    </row>
    <row r="4375" spans="1:7" ht="15">
      <c r="A4375" s="144"/>
      <c r="B4375" s="303"/>
      <c r="C4375" s="304"/>
      <c r="D4375" s="305"/>
      <c r="E4375" s="306"/>
      <c r="F4375" s="305"/>
      <c r="G4375" s="306"/>
    </row>
    <row r="4376" spans="1:7" ht="15" customHeight="1">
      <c r="A4376" s="144"/>
      <c r="B4376" s="621" t="s">
        <v>799</v>
      </c>
      <c r="C4376" s="621"/>
      <c r="D4376" s="621"/>
      <c r="E4376" s="621"/>
      <c r="F4376" s="621"/>
      <c r="G4376" s="307">
        <v>0</v>
      </c>
    </row>
    <row r="4377" spans="1:7" ht="15">
      <c r="A4377" s="144"/>
      <c r="B4377" s="330"/>
      <c r="C4377" s="330"/>
      <c r="D4377" s="330"/>
      <c r="E4377" s="330"/>
      <c r="F4377" s="330"/>
      <c r="G4377" s="330"/>
    </row>
    <row r="4378" spans="1:7" ht="16.5">
      <c r="A4378" s="144"/>
      <c r="B4378" s="330"/>
      <c r="C4378" s="330"/>
      <c r="D4378" s="330"/>
      <c r="E4378" s="330"/>
      <c r="F4378" s="329" t="s">
        <v>256</v>
      </c>
      <c r="G4378" s="162">
        <f>G4371+G4368+G4361</f>
        <v>2186.3775</v>
      </c>
    </row>
    <row r="4379" spans="1:7" ht="24.75">
      <c r="A4379" s="144"/>
      <c r="B4379" s="330"/>
      <c r="C4379" s="330"/>
      <c r="D4379" s="330"/>
      <c r="E4379" s="330"/>
      <c r="F4379" s="329" t="s">
        <v>800</v>
      </c>
      <c r="G4379" s="162">
        <f>'3 - Encargos Soc Anexo C'!$C$55%*'6- Comp Preç Unit'!G4361</f>
        <v>13.619964000000003</v>
      </c>
    </row>
    <row r="4380" spans="1:7" ht="15">
      <c r="A4380" s="144"/>
      <c r="B4380" s="622"/>
      <c r="C4380" s="622"/>
      <c r="D4380" s="163"/>
      <c r="E4380" s="163"/>
      <c r="F4380" s="329" t="s">
        <v>258</v>
      </c>
      <c r="G4380" s="418">
        <f>'4 - BDI - Anexo D'!$I$26*(G4378+G4379)</f>
        <v>631.4450694952235</v>
      </c>
    </row>
    <row r="4381" spans="1:7" ht="15" customHeight="1">
      <c r="A4381" s="144"/>
      <c r="B4381" s="622"/>
      <c r="C4381" s="622"/>
      <c r="D4381" s="163"/>
      <c r="E4381" s="163"/>
      <c r="F4381" s="308" t="s">
        <v>802</v>
      </c>
      <c r="G4381" s="309">
        <f>SUM(G4378:G4380)</f>
        <v>2831.4425334952234</v>
      </c>
    </row>
    <row r="4382" spans="1:7" ht="16.5">
      <c r="A4382" s="171"/>
      <c r="B4382" s="171"/>
      <c r="C4382" s="171"/>
      <c r="D4382" s="171"/>
      <c r="E4382" s="171"/>
      <c r="F4382" s="308" t="s">
        <v>803</v>
      </c>
      <c r="G4382" s="309">
        <f>SUM(G4378:G4379)</f>
        <v>2199.997464</v>
      </c>
    </row>
    <row r="4384" spans="1:7" ht="16.5">
      <c r="A4384" s="172" t="str">
        <f>'Orçamento Básico - Anexo A'!A190</f>
        <v>B.54.d</v>
      </c>
      <c r="B4384" s="167"/>
      <c r="C4384" s="432" t="str">
        <f>'Orçamento Básico - Anexo A'!B186</f>
        <v>Instalação de aparelho de embutir - Iluminação de fachadas (Não inclui cabeamento)</v>
      </c>
      <c r="D4384" s="167" t="s">
        <v>83</v>
      </c>
      <c r="E4384" s="167"/>
      <c r="F4384" s="167"/>
      <c r="G4384" s="173">
        <f>G4419</f>
        <v>2999.997464</v>
      </c>
    </row>
    <row r="4385" spans="1:7" ht="15">
      <c r="A4385" s="144"/>
      <c r="B4385" s="145" t="s">
        <v>241</v>
      </c>
      <c r="C4385" s="430" t="str">
        <f>'Orçamento Básico - Anexo A'!B190</f>
        <v xml:space="preserve"> LED acima de 120 W - Embutir /  Iluminação de fachadas</v>
      </c>
      <c r="D4385" s="145"/>
      <c r="E4385" s="145"/>
      <c r="F4385" s="145"/>
      <c r="G4385" s="145"/>
    </row>
    <row r="4386" spans="1:7" ht="15">
      <c r="A4386" s="144"/>
      <c r="B4386" s="145" t="s">
        <v>242</v>
      </c>
      <c r="C4386" s="147" t="s">
        <v>83</v>
      </c>
      <c r="D4386" s="145"/>
      <c r="E4386" s="145"/>
      <c r="F4386" s="145"/>
      <c r="G4386" s="145"/>
    </row>
    <row r="4387" spans="1:8" ht="15">
      <c r="A4387" s="144"/>
      <c r="B4387" s="145" t="s">
        <v>93</v>
      </c>
      <c r="C4387" s="170" t="str">
        <f>A4384</f>
        <v>B.54.d</v>
      </c>
      <c r="D4387" s="145"/>
      <c r="E4387" s="145"/>
      <c r="F4387" s="145"/>
      <c r="G4387" s="145"/>
      <c r="H4387" s="422"/>
    </row>
    <row r="4388" spans="1:7" ht="15">
      <c r="A4388" s="144"/>
      <c r="B4388" s="145" t="s">
        <v>1350</v>
      </c>
      <c r="C4388" s="145" t="s">
        <v>1349</v>
      </c>
      <c r="D4388" s="145"/>
      <c r="E4388" s="145"/>
      <c r="F4388" s="145"/>
      <c r="G4388" s="145"/>
    </row>
    <row r="4389" spans="1:7" ht="15">
      <c r="A4389" s="144"/>
      <c r="B4389" s="145" t="s">
        <v>243</v>
      </c>
      <c r="C4389" s="149" t="s">
        <v>816</v>
      </c>
      <c r="D4389" s="145"/>
      <c r="E4389" s="145"/>
      <c r="F4389" s="145"/>
      <c r="G4389" s="145"/>
    </row>
    <row r="4390" spans="1:7" ht="38.25" customHeight="1">
      <c r="A4390" s="144"/>
      <c r="B4390" s="145" t="s">
        <v>245</v>
      </c>
      <c r="C4390" s="150" t="s">
        <v>1334</v>
      </c>
      <c r="D4390" s="145"/>
      <c r="E4390" s="145"/>
      <c r="F4390" s="145"/>
      <c r="G4390" s="145"/>
    </row>
    <row r="4391" spans="1:7" ht="27" customHeight="1">
      <c r="A4391" s="144"/>
      <c r="B4391" s="145"/>
      <c r="C4391" s="145"/>
      <c r="D4391" s="145"/>
      <c r="E4391" s="145"/>
      <c r="F4391" s="145"/>
      <c r="G4391" s="145"/>
    </row>
    <row r="4392" spans="1:7" ht="15">
      <c r="A4392" s="144"/>
      <c r="B4392" s="151" t="s">
        <v>246</v>
      </c>
      <c r="C4392" s="151" t="s">
        <v>69</v>
      </c>
      <c r="D4392" s="151" t="s">
        <v>91</v>
      </c>
      <c r="E4392" s="151" t="s">
        <v>247</v>
      </c>
      <c r="F4392" s="151" t="s">
        <v>248</v>
      </c>
      <c r="G4392" s="151" t="s">
        <v>249</v>
      </c>
    </row>
    <row r="4393" spans="1:7" ht="15">
      <c r="A4393" s="144"/>
      <c r="B4393" s="623" t="s">
        <v>789</v>
      </c>
      <c r="C4393" s="623"/>
      <c r="D4393" s="623"/>
      <c r="E4393" s="623"/>
      <c r="F4393" s="623"/>
      <c r="G4393" s="623"/>
    </row>
    <row r="4394" spans="1:7" ht="15">
      <c r="A4394" s="144"/>
      <c r="B4394" s="297" t="s">
        <v>585</v>
      </c>
      <c r="C4394" s="153" t="s">
        <v>790</v>
      </c>
      <c r="D4394" s="154" t="s">
        <v>251</v>
      </c>
      <c r="E4394" s="298">
        <v>0.5</v>
      </c>
      <c r="F4394" s="155">
        <v>5.6</v>
      </c>
      <c r="G4394" s="156">
        <v>2.8</v>
      </c>
    </row>
    <row r="4395" spans="1:7" ht="15">
      <c r="A4395" s="144"/>
      <c r="B4395" s="297" t="s">
        <v>582</v>
      </c>
      <c r="C4395" s="153" t="s">
        <v>791</v>
      </c>
      <c r="D4395" s="154" t="s">
        <v>251</v>
      </c>
      <c r="E4395" s="298">
        <v>0.5</v>
      </c>
      <c r="F4395" s="155">
        <v>7.2</v>
      </c>
      <c r="G4395" s="156">
        <v>3.6</v>
      </c>
    </row>
    <row r="4396" spans="1:7" ht="15">
      <c r="A4396" s="144"/>
      <c r="B4396" s="297" t="s">
        <v>913</v>
      </c>
      <c r="C4396" s="153" t="s">
        <v>914</v>
      </c>
      <c r="D4396" s="154" t="s">
        <v>251</v>
      </c>
      <c r="E4396" s="298">
        <v>1</v>
      </c>
      <c r="F4396" s="155">
        <v>4.88</v>
      </c>
      <c r="G4396" s="156">
        <f>E4396*F4396</f>
        <v>4.88</v>
      </c>
    </row>
    <row r="4397" spans="1:7" ht="15">
      <c r="A4397" s="144"/>
      <c r="B4397" s="619" t="s">
        <v>805</v>
      </c>
      <c r="C4397" s="619"/>
      <c r="D4397" s="619"/>
      <c r="E4397" s="619"/>
      <c r="F4397" s="619"/>
      <c r="G4397" s="156">
        <f>0.1*G4395</f>
        <v>0.36000000000000004</v>
      </c>
    </row>
    <row r="4398" spans="1:7" ht="15">
      <c r="A4398" s="144"/>
      <c r="B4398" s="619" t="s">
        <v>792</v>
      </c>
      <c r="C4398" s="619"/>
      <c r="D4398" s="619"/>
      <c r="E4398" s="619"/>
      <c r="F4398" s="619"/>
      <c r="G4398" s="162">
        <f>SUM(G4394:G4397)</f>
        <v>11.64</v>
      </c>
    </row>
    <row r="4399" spans="1:7" ht="15" customHeight="1">
      <c r="A4399" s="144"/>
      <c r="B4399" s="620" t="s">
        <v>90</v>
      </c>
      <c r="C4399" s="620"/>
      <c r="D4399" s="620"/>
      <c r="E4399" s="620"/>
      <c r="F4399" s="620"/>
      <c r="G4399" s="620"/>
    </row>
    <row r="4400" spans="1:7" ht="15">
      <c r="A4400" s="144"/>
      <c r="B4400" s="299" t="s">
        <v>629</v>
      </c>
      <c r="C4400" s="153" t="s">
        <v>630</v>
      </c>
      <c r="D4400" s="154" t="s">
        <v>825</v>
      </c>
      <c r="E4400" s="298">
        <v>3.5</v>
      </c>
      <c r="F4400" s="155">
        <v>3.44</v>
      </c>
      <c r="G4400" s="156">
        <f>E4400*F4400</f>
        <v>12.04</v>
      </c>
    </row>
    <row r="4401" spans="1:7" ht="15">
      <c r="A4401" s="144"/>
      <c r="B4401" s="299" t="s">
        <v>633</v>
      </c>
      <c r="C4401" s="153" t="s">
        <v>634</v>
      </c>
      <c r="D4401" s="154" t="s">
        <v>961</v>
      </c>
      <c r="E4401" s="298">
        <v>0.05</v>
      </c>
      <c r="F4401" s="155">
        <v>8.15</v>
      </c>
      <c r="G4401" s="156">
        <f>E4401*F4401</f>
        <v>0.40750000000000003</v>
      </c>
    </row>
    <row r="4402" spans="1:7" ht="15">
      <c r="A4402" s="144"/>
      <c r="B4402" s="299" t="s">
        <v>962</v>
      </c>
      <c r="C4402" s="153" t="s">
        <v>963</v>
      </c>
      <c r="D4402" s="154" t="s">
        <v>961</v>
      </c>
      <c r="E4402" s="298">
        <v>0.05</v>
      </c>
      <c r="F4402" s="155">
        <v>11.2</v>
      </c>
      <c r="G4402" s="156">
        <f>E4402*F4402</f>
        <v>0.5599999999999999</v>
      </c>
    </row>
    <row r="4403" spans="1:7" ht="15" customHeight="1">
      <c r="A4403" s="144"/>
      <c r="B4403" s="299" t="s">
        <v>1201</v>
      </c>
      <c r="C4403" s="153" t="s">
        <v>1143</v>
      </c>
      <c r="D4403" s="154" t="s">
        <v>808</v>
      </c>
      <c r="E4403" s="298">
        <v>1</v>
      </c>
      <c r="F4403" s="155">
        <f>2911.7</f>
        <v>2911.7</v>
      </c>
      <c r="G4403" s="156">
        <f>E4403*F4403</f>
        <v>2911.7</v>
      </c>
    </row>
    <row r="4404" spans="1:7" ht="15" customHeight="1">
      <c r="A4404" s="144"/>
      <c r="B4404" s="297"/>
      <c r="C4404" s="153"/>
      <c r="D4404" s="154"/>
      <c r="E4404" s="298"/>
      <c r="F4404" s="155"/>
      <c r="G4404" s="156"/>
    </row>
    <row r="4405" spans="1:7" ht="15">
      <c r="A4405" s="144"/>
      <c r="B4405" s="619" t="s">
        <v>793</v>
      </c>
      <c r="C4405" s="619"/>
      <c r="D4405" s="619"/>
      <c r="E4405" s="619"/>
      <c r="F4405" s="619"/>
      <c r="G4405" s="162">
        <f>SUM(G4400:G4404)</f>
        <v>2924.7075</v>
      </c>
    </row>
    <row r="4406" spans="1:7" ht="15">
      <c r="A4406" s="144"/>
      <c r="B4406" s="620" t="s">
        <v>794</v>
      </c>
      <c r="C4406" s="620"/>
      <c r="D4406" s="620"/>
      <c r="E4406" s="620"/>
      <c r="F4406" s="620"/>
      <c r="G4406" s="620"/>
    </row>
    <row r="4407" spans="1:7" ht="24.75">
      <c r="A4407" s="144"/>
      <c r="B4407" s="297" t="s">
        <v>1175</v>
      </c>
      <c r="C4407" s="153" t="s">
        <v>239</v>
      </c>
      <c r="D4407" s="154" t="s">
        <v>240</v>
      </c>
      <c r="E4407" s="298">
        <f>E4394</f>
        <v>0.5</v>
      </c>
      <c r="F4407" s="155">
        <v>100.06</v>
      </c>
      <c r="G4407" s="156">
        <v>50.03</v>
      </c>
    </row>
    <row r="4408" spans="1:7" ht="15">
      <c r="A4408" s="144"/>
      <c r="B4408" s="619" t="s">
        <v>797</v>
      </c>
      <c r="C4408" s="619"/>
      <c r="D4408" s="619"/>
      <c r="E4408" s="619"/>
      <c r="F4408" s="619"/>
      <c r="G4408" s="162">
        <v>50.03</v>
      </c>
    </row>
    <row r="4409" spans="1:7" ht="15">
      <c r="A4409" s="144"/>
      <c r="B4409" s="620" t="s">
        <v>798</v>
      </c>
      <c r="C4409" s="620"/>
      <c r="D4409" s="620"/>
      <c r="E4409" s="620"/>
      <c r="F4409" s="620"/>
      <c r="G4409" s="620"/>
    </row>
    <row r="4410" spans="1:7" ht="15">
      <c r="A4410" s="144"/>
      <c r="B4410" s="300"/>
      <c r="C4410" s="153"/>
      <c r="D4410" s="154"/>
      <c r="E4410" s="298"/>
      <c r="F4410" s="298"/>
      <c r="G4410" s="156"/>
    </row>
    <row r="4411" spans="1:7" ht="15" customHeight="1">
      <c r="A4411" s="144"/>
      <c r="B4411" s="300"/>
      <c r="C4411" s="301"/>
      <c r="D4411" s="154"/>
      <c r="E4411" s="298"/>
      <c r="F4411" s="302"/>
      <c r="G4411" s="156"/>
    </row>
    <row r="4412" spans="1:7" ht="15" customHeight="1">
      <c r="A4412" s="144"/>
      <c r="B4412" s="303"/>
      <c r="C4412" s="304"/>
      <c r="D4412" s="305"/>
      <c r="E4412" s="306"/>
      <c r="F4412" s="305"/>
      <c r="G4412" s="306"/>
    </row>
    <row r="4413" spans="1:7" ht="15">
      <c r="A4413" s="144"/>
      <c r="B4413" s="621" t="s">
        <v>799</v>
      </c>
      <c r="C4413" s="621"/>
      <c r="D4413" s="621"/>
      <c r="E4413" s="621"/>
      <c r="F4413" s="621"/>
      <c r="G4413" s="307">
        <v>0</v>
      </c>
    </row>
    <row r="4414" spans="1:7" ht="15" customHeight="1">
      <c r="A4414" s="144"/>
      <c r="B4414" s="330"/>
      <c r="C4414" s="330"/>
      <c r="D4414" s="330"/>
      <c r="E4414" s="330"/>
      <c r="F4414" s="330"/>
      <c r="G4414" s="330"/>
    </row>
    <row r="4415" spans="1:7" ht="16.5">
      <c r="A4415" s="144"/>
      <c r="B4415" s="330"/>
      <c r="C4415" s="330"/>
      <c r="D4415" s="330"/>
      <c r="E4415" s="330"/>
      <c r="F4415" s="329" t="s">
        <v>256</v>
      </c>
      <c r="G4415" s="162">
        <f>G4408+G4405+G4398</f>
        <v>2986.3775</v>
      </c>
    </row>
    <row r="4416" spans="1:7" ht="24.75">
      <c r="A4416" s="144"/>
      <c r="B4416" s="330"/>
      <c r="C4416" s="330"/>
      <c r="D4416" s="330"/>
      <c r="E4416" s="330"/>
      <c r="F4416" s="329" t="s">
        <v>800</v>
      </c>
      <c r="G4416" s="162">
        <f>'3 - Encargos Soc Anexo C'!$C$55%*'6- Comp Preç Unit'!G4398</f>
        <v>13.619964000000003</v>
      </c>
    </row>
    <row r="4417" spans="1:7" ht="15">
      <c r="A4417" s="144"/>
      <c r="B4417" s="622"/>
      <c r="C4417" s="622"/>
      <c r="D4417" s="163"/>
      <c r="E4417" s="163"/>
      <c r="F4417" s="329" t="s">
        <v>258</v>
      </c>
      <c r="G4417" s="418">
        <f>'4 - BDI - Anexo D'!$I$26*(G4415+G4416)</f>
        <v>861.0617230879564</v>
      </c>
    </row>
    <row r="4418" spans="1:7" ht="16.5">
      <c r="A4418" s="144"/>
      <c r="B4418" s="622"/>
      <c r="C4418" s="622"/>
      <c r="D4418" s="163"/>
      <c r="E4418" s="163"/>
      <c r="F4418" s="308" t="s">
        <v>802</v>
      </c>
      <c r="G4418" s="309">
        <f>SUM(G4415:G4417)</f>
        <v>3861.059187087956</v>
      </c>
    </row>
    <row r="4419" spans="1:7" ht="15" customHeight="1">
      <c r="A4419" s="171"/>
      <c r="B4419" s="171"/>
      <c r="C4419" s="171"/>
      <c r="D4419" s="171"/>
      <c r="E4419" s="171"/>
      <c r="F4419" s="308" t="s">
        <v>803</v>
      </c>
      <c r="G4419" s="309">
        <f>SUM(G4415:G4416)</f>
        <v>2999.997464</v>
      </c>
    </row>
    <row r="4421" spans="1:7" ht="15">
      <c r="A4421" s="172" t="str">
        <f>'Orçamento Básico - Anexo A'!A192</f>
        <v>B.55.a</v>
      </c>
      <c r="B4421" s="167"/>
      <c r="C4421" s="432" t="str">
        <f>'Orçamento Básico - Anexo A'!B191</f>
        <v>Instalação de projetores RGB</v>
      </c>
      <c r="D4421" s="167" t="s">
        <v>83</v>
      </c>
      <c r="E4421" s="167"/>
      <c r="F4421" s="167"/>
      <c r="G4421" s="173">
        <f>G4455</f>
        <v>5104.946185999999</v>
      </c>
    </row>
    <row r="4422" spans="1:7" ht="15">
      <c r="A4422" s="144"/>
      <c r="B4422" s="145" t="s">
        <v>241</v>
      </c>
      <c r="C4422" s="430" t="str">
        <f>'Orçamento Básico - Anexo A'!B192</f>
        <v>Instalação de Projetor RGB com Software de controle</v>
      </c>
      <c r="D4422" s="145"/>
      <c r="E4422" s="145"/>
      <c r="F4422" s="145"/>
      <c r="G4422" s="145"/>
    </row>
    <row r="4423" spans="1:7" ht="15">
      <c r="A4423" s="144"/>
      <c r="B4423" s="145" t="s">
        <v>242</v>
      </c>
      <c r="C4423" s="147" t="s">
        <v>83</v>
      </c>
      <c r="D4423" s="145"/>
      <c r="E4423" s="145"/>
      <c r="F4423" s="145"/>
      <c r="G4423" s="145"/>
    </row>
    <row r="4424" spans="1:7" ht="15">
      <c r="A4424" s="144"/>
      <c r="B4424" s="145" t="s">
        <v>93</v>
      </c>
      <c r="C4424" s="170" t="str">
        <f>A4421</f>
        <v>B.55.a</v>
      </c>
      <c r="D4424" s="145"/>
      <c r="E4424" s="145"/>
      <c r="F4424" s="145"/>
      <c r="G4424" s="145"/>
    </row>
    <row r="4425" spans="1:8" ht="15">
      <c r="A4425" s="144"/>
      <c r="B4425" s="145" t="s">
        <v>1350</v>
      </c>
      <c r="C4425" s="145" t="s">
        <v>1349</v>
      </c>
      <c r="D4425" s="145"/>
      <c r="E4425" s="145"/>
      <c r="F4425" s="145"/>
      <c r="G4425" s="145"/>
      <c r="H4425" s="422"/>
    </row>
    <row r="4426" spans="1:7" ht="15">
      <c r="A4426" s="144"/>
      <c r="B4426" s="145" t="s">
        <v>243</v>
      </c>
      <c r="C4426" s="149" t="s">
        <v>816</v>
      </c>
      <c r="D4426" s="145"/>
      <c r="E4426" s="145"/>
      <c r="F4426" s="145"/>
      <c r="G4426" s="145"/>
    </row>
    <row r="4427" spans="1:7" ht="38.25" customHeight="1">
      <c r="A4427" s="144"/>
      <c r="B4427" s="145" t="s">
        <v>245</v>
      </c>
      <c r="C4427" s="150" t="s">
        <v>1334</v>
      </c>
      <c r="D4427" s="145"/>
      <c r="E4427" s="145"/>
      <c r="F4427" s="145"/>
      <c r="G4427" s="145"/>
    </row>
    <row r="4428" spans="1:7" ht="27" customHeight="1">
      <c r="A4428" s="144"/>
      <c r="B4428" s="145"/>
      <c r="C4428" s="145"/>
      <c r="D4428" s="145"/>
      <c r="E4428" s="145"/>
      <c r="F4428" s="145"/>
      <c r="G4428" s="145"/>
    </row>
    <row r="4429" spans="1:7" ht="15">
      <c r="A4429" s="144"/>
      <c r="B4429" s="151" t="s">
        <v>246</v>
      </c>
      <c r="C4429" s="151" t="s">
        <v>69</v>
      </c>
      <c r="D4429" s="151" t="s">
        <v>91</v>
      </c>
      <c r="E4429" s="151" t="s">
        <v>247</v>
      </c>
      <c r="F4429" s="151" t="s">
        <v>248</v>
      </c>
      <c r="G4429" s="151" t="s">
        <v>249</v>
      </c>
    </row>
    <row r="4430" spans="1:7" ht="15">
      <c r="A4430" s="144"/>
      <c r="B4430" s="623" t="s">
        <v>789</v>
      </c>
      <c r="C4430" s="623"/>
      <c r="D4430" s="623"/>
      <c r="E4430" s="623"/>
      <c r="F4430" s="623"/>
      <c r="G4430" s="623"/>
    </row>
    <row r="4431" spans="1:7" ht="15">
      <c r="A4431" s="144"/>
      <c r="B4431" s="297" t="s">
        <v>585</v>
      </c>
      <c r="C4431" s="153" t="s">
        <v>790</v>
      </c>
      <c r="D4431" s="154" t="s">
        <v>251</v>
      </c>
      <c r="E4431" s="298">
        <v>0.5</v>
      </c>
      <c r="F4431" s="155">
        <v>5.6</v>
      </c>
      <c r="G4431" s="156">
        <v>2.8</v>
      </c>
    </row>
    <row r="4432" spans="1:7" ht="15">
      <c r="A4432" s="144"/>
      <c r="B4432" s="297" t="s">
        <v>582</v>
      </c>
      <c r="C4432" s="153" t="s">
        <v>791</v>
      </c>
      <c r="D4432" s="154" t="s">
        <v>251</v>
      </c>
      <c r="E4432" s="298">
        <v>0.5</v>
      </c>
      <c r="F4432" s="155">
        <v>7.2</v>
      </c>
      <c r="G4432" s="156">
        <v>3.6</v>
      </c>
    </row>
    <row r="4433" spans="1:7" ht="15">
      <c r="A4433" s="144"/>
      <c r="B4433" s="297" t="s">
        <v>727</v>
      </c>
      <c r="C4433" s="153" t="s">
        <v>728</v>
      </c>
      <c r="D4433" s="154" t="s">
        <v>251</v>
      </c>
      <c r="E4433" s="298">
        <v>0.5</v>
      </c>
      <c r="F4433" s="155">
        <v>36.2</v>
      </c>
      <c r="G4433" s="156">
        <f>E4433*F4433</f>
        <v>18.1</v>
      </c>
    </row>
    <row r="4434" spans="1:7" ht="15">
      <c r="A4434" s="144"/>
      <c r="B4434" s="619" t="s">
        <v>805</v>
      </c>
      <c r="C4434" s="619"/>
      <c r="D4434" s="619"/>
      <c r="E4434" s="619"/>
      <c r="F4434" s="619"/>
      <c r="G4434" s="156">
        <f>0.1*G4432</f>
        <v>0.36000000000000004</v>
      </c>
    </row>
    <row r="4435" spans="1:7" ht="15">
      <c r="A4435" s="144"/>
      <c r="B4435" s="619" t="s">
        <v>792</v>
      </c>
      <c r="C4435" s="619"/>
      <c r="D4435" s="619"/>
      <c r="E4435" s="619"/>
      <c r="F4435" s="619"/>
      <c r="G4435" s="162">
        <f>SUM(G4431:G4434)</f>
        <v>24.86</v>
      </c>
    </row>
    <row r="4436" spans="1:7" ht="15" customHeight="1">
      <c r="A4436" s="144"/>
      <c r="B4436" s="620" t="s">
        <v>90</v>
      </c>
      <c r="C4436" s="620"/>
      <c r="D4436" s="620"/>
      <c r="E4436" s="620"/>
      <c r="F4436" s="620"/>
      <c r="G4436" s="620"/>
    </row>
    <row r="4437" spans="1:7" ht="15">
      <c r="A4437" s="144"/>
      <c r="B4437" s="299" t="s">
        <v>633</v>
      </c>
      <c r="C4437" s="153" t="s">
        <v>634</v>
      </c>
      <c r="D4437" s="154" t="s">
        <v>961</v>
      </c>
      <c r="E4437" s="298">
        <v>0.05</v>
      </c>
      <c r="F4437" s="155">
        <v>8.15</v>
      </c>
      <c r="G4437" s="156">
        <f>E4437*F4437</f>
        <v>0.40750000000000003</v>
      </c>
    </row>
    <row r="4438" spans="1:7" ht="15">
      <c r="A4438" s="144"/>
      <c r="B4438" s="299" t="s">
        <v>962</v>
      </c>
      <c r="C4438" s="153" t="s">
        <v>963</v>
      </c>
      <c r="D4438" s="154" t="s">
        <v>961</v>
      </c>
      <c r="E4438" s="298">
        <v>0.05</v>
      </c>
      <c r="F4438" s="155">
        <v>11.2</v>
      </c>
      <c r="G4438" s="156">
        <f>E4438*F4438</f>
        <v>0.5599999999999999</v>
      </c>
    </row>
    <row r="4439" spans="1:7" ht="15">
      <c r="A4439" s="144"/>
      <c r="B4439" s="299" t="s">
        <v>1204</v>
      </c>
      <c r="C4439" s="153" t="s">
        <v>1071</v>
      </c>
      <c r="D4439" s="154" t="s">
        <v>808</v>
      </c>
      <c r="E4439" s="298">
        <v>1</v>
      </c>
      <c r="F4439" s="155">
        <v>5000</v>
      </c>
      <c r="G4439" s="156">
        <f>E4439*F4439</f>
        <v>5000</v>
      </c>
    </row>
    <row r="4440" spans="1:7" ht="15" customHeight="1">
      <c r="A4440" s="144"/>
      <c r="B4440" s="297"/>
      <c r="C4440" s="153"/>
      <c r="D4440" s="154"/>
      <c r="E4440" s="298"/>
      <c r="F4440" s="155"/>
      <c r="G4440" s="156"/>
    </row>
    <row r="4441" spans="1:7" ht="15" customHeight="1">
      <c r="A4441" s="144"/>
      <c r="B4441" s="619" t="s">
        <v>793</v>
      </c>
      <c r="C4441" s="619"/>
      <c r="D4441" s="619"/>
      <c r="E4441" s="619"/>
      <c r="F4441" s="619"/>
      <c r="G4441" s="162">
        <f>SUM(G4437:G4440)</f>
        <v>5000.9675</v>
      </c>
    </row>
    <row r="4442" spans="1:7" ht="15">
      <c r="A4442" s="144"/>
      <c r="B4442" s="620" t="s">
        <v>794</v>
      </c>
      <c r="C4442" s="620"/>
      <c r="D4442" s="620"/>
      <c r="E4442" s="620"/>
      <c r="F4442" s="620"/>
      <c r="G4442" s="620"/>
    </row>
    <row r="4443" spans="1:7" ht="24.75">
      <c r="A4443" s="144"/>
      <c r="B4443" s="297" t="s">
        <v>1175</v>
      </c>
      <c r="C4443" s="153" t="s">
        <v>239</v>
      </c>
      <c r="D4443" s="154" t="s">
        <v>240</v>
      </c>
      <c r="E4443" s="298">
        <f>E4431</f>
        <v>0.5</v>
      </c>
      <c r="F4443" s="155">
        <v>100.06</v>
      </c>
      <c r="G4443" s="156">
        <v>50.03</v>
      </c>
    </row>
    <row r="4444" spans="1:7" ht="15">
      <c r="A4444" s="144"/>
      <c r="B4444" s="619" t="s">
        <v>797</v>
      </c>
      <c r="C4444" s="619"/>
      <c r="D4444" s="619"/>
      <c r="E4444" s="619"/>
      <c r="F4444" s="619"/>
      <c r="G4444" s="162">
        <v>50.03</v>
      </c>
    </row>
    <row r="4445" spans="1:7" ht="15">
      <c r="A4445" s="144"/>
      <c r="B4445" s="620" t="s">
        <v>798</v>
      </c>
      <c r="C4445" s="620"/>
      <c r="D4445" s="620"/>
      <c r="E4445" s="620"/>
      <c r="F4445" s="620"/>
      <c r="G4445" s="620"/>
    </row>
    <row r="4446" spans="1:7" ht="15">
      <c r="A4446" s="144"/>
      <c r="B4446" s="300"/>
      <c r="C4446" s="153"/>
      <c r="D4446" s="154"/>
      <c r="E4446" s="298"/>
      <c r="F4446" s="298"/>
      <c r="G4446" s="156"/>
    </row>
    <row r="4447" spans="1:7" ht="15">
      <c r="A4447" s="144"/>
      <c r="B4447" s="300"/>
      <c r="C4447" s="301"/>
      <c r="D4447" s="154"/>
      <c r="E4447" s="298"/>
      <c r="F4447" s="302"/>
      <c r="G4447" s="156"/>
    </row>
    <row r="4448" spans="1:7" ht="15" customHeight="1">
      <c r="A4448" s="144"/>
      <c r="B4448" s="303"/>
      <c r="C4448" s="304"/>
      <c r="D4448" s="305"/>
      <c r="E4448" s="306"/>
      <c r="F4448" s="305"/>
      <c r="G4448" s="306"/>
    </row>
    <row r="4449" spans="1:7" ht="15" customHeight="1">
      <c r="A4449" s="144"/>
      <c r="B4449" s="621" t="s">
        <v>799</v>
      </c>
      <c r="C4449" s="621"/>
      <c r="D4449" s="621"/>
      <c r="E4449" s="621"/>
      <c r="F4449" s="621"/>
      <c r="G4449" s="307">
        <v>0</v>
      </c>
    </row>
    <row r="4450" spans="1:7" ht="15">
      <c r="A4450" s="144"/>
      <c r="B4450" s="330"/>
      <c r="C4450" s="330"/>
      <c r="D4450" s="330"/>
      <c r="E4450" s="330"/>
      <c r="F4450" s="330"/>
      <c r="G4450" s="330"/>
    </row>
    <row r="4451" spans="1:7" ht="15" customHeight="1">
      <c r="A4451" s="144"/>
      <c r="B4451" s="330"/>
      <c r="C4451" s="330"/>
      <c r="D4451" s="330"/>
      <c r="E4451" s="330"/>
      <c r="F4451" s="329" t="s">
        <v>256</v>
      </c>
      <c r="G4451" s="162">
        <f>G4444+G4441+G4435</f>
        <v>5075.857499999999</v>
      </c>
    </row>
    <row r="4452" spans="1:7" ht="24.75">
      <c r="A4452" s="144"/>
      <c r="B4452" s="330"/>
      <c r="C4452" s="330"/>
      <c r="D4452" s="330"/>
      <c r="E4452" s="330"/>
      <c r="F4452" s="329" t="s">
        <v>800</v>
      </c>
      <c r="G4452" s="162">
        <f>'3 - Encargos Soc Anexo C'!$C$55%*'6- Comp Preç Unit'!G4435</f>
        <v>29.088686000000003</v>
      </c>
    </row>
    <row r="4453" spans="1:7" ht="15">
      <c r="A4453" s="144"/>
      <c r="B4453" s="622"/>
      <c r="C4453" s="622"/>
      <c r="D4453" s="163"/>
      <c r="E4453" s="163"/>
      <c r="F4453" s="329" t="s">
        <v>258</v>
      </c>
      <c r="G4453" s="418">
        <f>'4 - BDI - Anexo D'!$I$26*(G4451+G4452)</f>
        <v>1465.2258250003808</v>
      </c>
    </row>
    <row r="4454" spans="1:7" ht="16.5">
      <c r="A4454" s="144"/>
      <c r="B4454" s="622"/>
      <c r="C4454" s="622"/>
      <c r="D4454" s="163"/>
      <c r="E4454" s="163"/>
      <c r="F4454" s="308" t="s">
        <v>802</v>
      </c>
      <c r="G4454" s="309">
        <f>SUM(G4451:G4453)</f>
        <v>6570.17201100038</v>
      </c>
    </row>
    <row r="4455" spans="1:7" ht="16.5">
      <c r="A4455" s="171"/>
      <c r="B4455" s="171"/>
      <c r="C4455" s="171"/>
      <c r="D4455" s="171"/>
      <c r="E4455" s="171"/>
      <c r="F4455" s="308" t="s">
        <v>803</v>
      </c>
      <c r="G4455" s="309">
        <f>SUM(G4451:G4452)</f>
        <v>5104.946185999999</v>
      </c>
    </row>
    <row r="4456" ht="15" customHeight="1"/>
    <row r="4457" spans="1:7" ht="33">
      <c r="A4457" s="172" t="str">
        <f>'Orçamento Básico - Anexo A'!A194</f>
        <v>B.56.a</v>
      </c>
      <c r="B4457" s="167"/>
      <c r="C4457" s="432" t="str">
        <f>'Orçamento Básico - Anexo A'!B193</f>
        <v>Instalação de ornamentacao natalina em poste, Braço de Iluminação pública, ou apoiado em fachadas de edifícios, com estrutura metalica em vergalhões soldados conforme desenho indicativo.</v>
      </c>
      <c r="D4457" s="167" t="s">
        <v>83</v>
      </c>
      <c r="E4457" s="167"/>
      <c r="F4457" s="167"/>
      <c r="G4457" s="173">
        <f>G4492</f>
        <v>4000.0030140000003</v>
      </c>
    </row>
    <row r="4458" spans="1:7" ht="41.25">
      <c r="A4458" s="144"/>
      <c r="B4458" s="145" t="s">
        <v>241</v>
      </c>
      <c r="C4458" s="430" t="str">
        <f>'Orçamento Básico - Anexo A'!B194</f>
        <v>Instalação de ornamentacao natalina em poste, Braço de Iluminação pública, ou apoiado em fachadas de edifícios, com estrutura metalica em vergalhões soldados conforme desenho indicativo - Sistema a LED com alternancias de cores.</v>
      </c>
      <c r="D4458" s="145"/>
      <c r="E4458" s="145"/>
      <c r="F4458" s="145"/>
      <c r="G4458" s="145"/>
    </row>
    <row r="4459" spans="1:7" ht="15">
      <c r="A4459" s="144"/>
      <c r="B4459" s="145" t="s">
        <v>242</v>
      </c>
      <c r="C4459" s="147" t="s">
        <v>83</v>
      </c>
      <c r="D4459" s="145"/>
      <c r="E4459" s="145"/>
      <c r="F4459" s="145"/>
      <c r="G4459" s="145"/>
    </row>
    <row r="4460" spans="1:7" ht="15">
      <c r="A4460" s="144"/>
      <c r="B4460" s="145" t="s">
        <v>93</v>
      </c>
      <c r="C4460" s="170" t="str">
        <f>A4457</f>
        <v>B.56.a</v>
      </c>
      <c r="D4460" s="145"/>
      <c r="E4460" s="145"/>
      <c r="F4460" s="145"/>
      <c r="G4460" s="145"/>
    </row>
    <row r="4461" spans="1:7" ht="15">
      <c r="A4461" s="144"/>
      <c r="B4461" s="145" t="s">
        <v>1350</v>
      </c>
      <c r="C4461" s="145" t="s">
        <v>1349</v>
      </c>
      <c r="D4461" s="145"/>
      <c r="E4461" s="145"/>
      <c r="F4461" s="145"/>
      <c r="G4461" s="145"/>
    </row>
    <row r="4462" spans="1:8" ht="15">
      <c r="A4462" s="144"/>
      <c r="B4462" s="145" t="s">
        <v>243</v>
      </c>
      <c r="C4462" s="149" t="s">
        <v>816</v>
      </c>
      <c r="D4462" s="145"/>
      <c r="E4462" s="145"/>
      <c r="F4462" s="145"/>
      <c r="G4462" s="145"/>
      <c r="H4462" s="422"/>
    </row>
    <row r="4463" spans="1:7" ht="15">
      <c r="A4463" s="144"/>
      <c r="B4463" s="145" t="s">
        <v>245</v>
      </c>
      <c r="C4463" s="150" t="s">
        <v>1334</v>
      </c>
      <c r="D4463" s="145"/>
      <c r="E4463" s="145"/>
      <c r="F4463" s="145"/>
      <c r="G4463" s="145"/>
    </row>
    <row r="4464" spans="1:7" ht="38.25" customHeight="1">
      <c r="A4464" s="144"/>
      <c r="B4464" s="145"/>
      <c r="C4464" s="145"/>
      <c r="D4464" s="145"/>
      <c r="E4464" s="145"/>
      <c r="F4464" s="145"/>
      <c r="G4464" s="145"/>
    </row>
    <row r="4465" spans="1:7" ht="40.5" customHeight="1">
      <c r="A4465" s="144"/>
      <c r="B4465" s="151" t="s">
        <v>246</v>
      </c>
      <c r="C4465" s="151" t="s">
        <v>69</v>
      </c>
      <c r="D4465" s="151" t="s">
        <v>91</v>
      </c>
      <c r="E4465" s="151" t="s">
        <v>247</v>
      </c>
      <c r="F4465" s="151" t="s">
        <v>248</v>
      </c>
      <c r="G4465" s="151" t="s">
        <v>249</v>
      </c>
    </row>
    <row r="4466" spans="1:7" ht="15">
      <c r="A4466" s="144"/>
      <c r="B4466" s="623" t="s">
        <v>789</v>
      </c>
      <c r="C4466" s="623"/>
      <c r="D4466" s="623"/>
      <c r="E4466" s="623"/>
      <c r="F4466" s="623"/>
      <c r="G4466" s="623"/>
    </row>
    <row r="4467" spans="1:7" ht="15">
      <c r="A4467" s="144"/>
      <c r="B4467" s="297" t="s">
        <v>585</v>
      </c>
      <c r="C4467" s="153" t="s">
        <v>790</v>
      </c>
      <c r="D4467" s="154" t="s">
        <v>251</v>
      </c>
      <c r="E4467" s="298">
        <v>1</v>
      </c>
      <c r="F4467" s="155">
        <v>5.6</v>
      </c>
      <c r="G4467" s="156">
        <f>E4467*F4467</f>
        <v>5.6</v>
      </c>
    </row>
    <row r="4468" spans="1:7" ht="15">
      <c r="A4468" s="144"/>
      <c r="B4468" s="297" t="s">
        <v>582</v>
      </c>
      <c r="C4468" s="153" t="s">
        <v>791</v>
      </c>
      <c r="D4468" s="154" t="s">
        <v>251</v>
      </c>
      <c r="E4468" s="298">
        <v>1</v>
      </c>
      <c r="F4468" s="155">
        <v>7.2</v>
      </c>
      <c r="G4468" s="156">
        <f aca="true" t="shared" si="0" ref="G4468:G4469">E4468*F4468</f>
        <v>7.2</v>
      </c>
    </row>
    <row r="4469" spans="1:7" ht="15">
      <c r="A4469" s="144"/>
      <c r="B4469" s="297" t="s">
        <v>727</v>
      </c>
      <c r="C4469" s="153" t="s">
        <v>728</v>
      </c>
      <c r="D4469" s="154" t="s">
        <v>251</v>
      </c>
      <c r="E4469" s="298">
        <v>0.1</v>
      </c>
      <c r="F4469" s="155">
        <v>36.2</v>
      </c>
      <c r="G4469" s="156">
        <f t="shared" si="0"/>
        <v>3.6200000000000006</v>
      </c>
    </row>
    <row r="4470" spans="1:7" ht="15">
      <c r="A4470" s="144"/>
      <c r="B4470" s="619" t="s">
        <v>805</v>
      </c>
      <c r="C4470" s="619"/>
      <c r="D4470" s="619"/>
      <c r="E4470" s="619"/>
      <c r="F4470" s="619"/>
      <c r="G4470" s="156">
        <f>0.1*G4468</f>
        <v>0.7200000000000001</v>
      </c>
    </row>
    <row r="4471" spans="1:7" ht="15">
      <c r="A4471" s="144"/>
      <c r="B4471" s="619" t="s">
        <v>792</v>
      </c>
      <c r="C4471" s="619"/>
      <c r="D4471" s="619"/>
      <c r="E4471" s="619"/>
      <c r="F4471" s="619"/>
      <c r="G4471" s="162">
        <f>SUM(G4467:G4470)</f>
        <v>17.14</v>
      </c>
    </row>
    <row r="4472" spans="1:7" ht="15">
      <c r="A4472" s="144"/>
      <c r="B4472" s="620" t="s">
        <v>90</v>
      </c>
      <c r="C4472" s="620"/>
      <c r="D4472" s="620"/>
      <c r="E4472" s="620"/>
      <c r="F4472" s="620"/>
      <c r="G4472" s="620"/>
    </row>
    <row r="4473" spans="1:7" ht="15" customHeight="1">
      <c r="A4473" s="144"/>
      <c r="B4473" s="329"/>
      <c r="C4473" s="329"/>
      <c r="D4473" s="329"/>
      <c r="E4473" s="329"/>
      <c r="F4473" s="329"/>
      <c r="G4473" s="329"/>
    </row>
    <row r="4474" spans="1:7" ht="15">
      <c r="A4474" s="144"/>
      <c r="B4474" s="299" t="s">
        <v>633</v>
      </c>
      <c r="C4474" s="153" t="s">
        <v>634</v>
      </c>
      <c r="D4474" s="154" t="s">
        <v>961</v>
      </c>
      <c r="E4474" s="298">
        <v>0.05</v>
      </c>
      <c r="F4474" s="155">
        <v>8.15</v>
      </c>
      <c r="G4474" s="156">
        <f>E4474*F4474</f>
        <v>0.40750000000000003</v>
      </c>
    </row>
    <row r="4475" spans="1:7" ht="15">
      <c r="A4475" s="144"/>
      <c r="B4475" s="299" t="s">
        <v>962</v>
      </c>
      <c r="C4475" s="153" t="s">
        <v>963</v>
      </c>
      <c r="D4475" s="154" t="s">
        <v>961</v>
      </c>
      <c r="E4475" s="298">
        <v>0.05</v>
      </c>
      <c r="F4475" s="155">
        <v>11.2</v>
      </c>
      <c r="G4475" s="156">
        <f>E4475*F4475</f>
        <v>0.5599999999999999</v>
      </c>
    </row>
    <row r="4476" spans="1:7" ht="15">
      <c r="A4476" s="144"/>
      <c r="B4476" s="299" t="s">
        <v>1205</v>
      </c>
      <c r="C4476" s="153" t="s">
        <v>1148</v>
      </c>
      <c r="D4476" s="154" t="s">
        <v>808</v>
      </c>
      <c r="E4476" s="298">
        <v>1</v>
      </c>
      <c r="F4476" s="155">
        <v>3894.61</v>
      </c>
      <c r="G4476" s="156">
        <f>E4476*F4476</f>
        <v>3894.61</v>
      </c>
    </row>
    <row r="4477" spans="1:7" ht="15" customHeight="1">
      <c r="A4477" s="144"/>
      <c r="B4477" s="299" t="s">
        <v>629</v>
      </c>
      <c r="C4477" s="153" t="s">
        <v>630</v>
      </c>
      <c r="D4477" s="154" t="s">
        <v>825</v>
      </c>
      <c r="E4477" s="298">
        <v>5</v>
      </c>
      <c r="F4477" s="155">
        <v>3.44</v>
      </c>
      <c r="G4477" s="156">
        <f>E4477*F4477</f>
        <v>17.2</v>
      </c>
    </row>
    <row r="4478" spans="1:7" ht="15" customHeight="1">
      <c r="A4478" s="144"/>
      <c r="B4478" s="619" t="s">
        <v>793</v>
      </c>
      <c r="C4478" s="619"/>
      <c r="D4478" s="619"/>
      <c r="E4478" s="619"/>
      <c r="F4478" s="619"/>
      <c r="G4478" s="162">
        <f>SUM(G4474:G4477)</f>
        <v>3912.7775</v>
      </c>
    </row>
    <row r="4479" spans="1:7" ht="15">
      <c r="A4479" s="144"/>
      <c r="B4479" s="620" t="s">
        <v>794</v>
      </c>
      <c r="C4479" s="620"/>
      <c r="D4479" s="620"/>
      <c r="E4479" s="620"/>
      <c r="F4479" s="620"/>
      <c r="G4479" s="620"/>
    </row>
    <row r="4480" spans="1:7" ht="24.75">
      <c r="A4480" s="144"/>
      <c r="B4480" s="297" t="s">
        <v>1175</v>
      </c>
      <c r="C4480" s="153" t="s">
        <v>239</v>
      </c>
      <c r="D4480" s="154" t="s">
        <v>240</v>
      </c>
      <c r="E4480" s="298">
        <f>E4467</f>
        <v>1</v>
      </c>
      <c r="F4480" s="155">
        <v>100.06</v>
      </c>
      <c r="G4480" s="156">
        <v>50.03</v>
      </c>
    </row>
    <row r="4481" spans="1:7" ht="15">
      <c r="A4481" s="144"/>
      <c r="B4481" s="619" t="s">
        <v>797</v>
      </c>
      <c r="C4481" s="619"/>
      <c r="D4481" s="619"/>
      <c r="E4481" s="619"/>
      <c r="F4481" s="619"/>
      <c r="G4481" s="162">
        <v>50.03</v>
      </c>
    </row>
    <row r="4482" spans="1:7" ht="15">
      <c r="A4482" s="144"/>
      <c r="B4482" s="620" t="s">
        <v>798</v>
      </c>
      <c r="C4482" s="620"/>
      <c r="D4482" s="620"/>
      <c r="E4482" s="620"/>
      <c r="F4482" s="620"/>
      <c r="G4482" s="620"/>
    </row>
    <row r="4483" spans="1:7" ht="15">
      <c r="A4483" s="144"/>
      <c r="B4483" s="300"/>
      <c r="C4483" s="153"/>
      <c r="D4483" s="154"/>
      <c r="E4483" s="298"/>
      <c r="F4483" s="298"/>
      <c r="G4483" s="156"/>
    </row>
    <row r="4484" spans="1:7" ht="15">
      <c r="A4484" s="144"/>
      <c r="B4484" s="300"/>
      <c r="C4484" s="301"/>
      <c r="D4484" s="154"/>
      <c r="E4484" s="298"/>
      <c r="F4484" s="302"/>
      <c r="G4484" s="156"/>
    </row>
    <row r="4485" spans="1:7" ht="15" customHeight="1">
      <c r="A4485" s="144"/>
      <c r="B4485" s="303"/>
      <c r="C4485" s="304"/>
      <c r="D4485" s="305"/>
      <c r="E4485" s="306"/>
      <c r="F4485" s="305"/>
      <c r="G4485" s="306"/>
    </row>
    <row r="4486" spans="1:7" ht="15" customHeight="1">
      <c r="A4486" s="144"/>
      <c r="B4486" s="621" t="s">
        <v>799</v>
      </c>
      <c r="C4486" s="621"/>
      <c r="D4486" s="621"/>
      <c r="E4486" s="621"/>
      <c r="F4486" s="621"/>
      <c r="G4486" s="307">
        <v>0</v>
      </c>
    </row>
    <row r="4487" spans="1:7" ht="15">
      <c r="A4487" s="144"/>
      <c r="B4487" s="330"/>
      <c r="C4487" s="330"/>
      <c r="D4487" s="330"/>
      <c r="E4487" s="330"/>
      <c r="F4487" s="330"/>
      <c r="G4487" s="330"/>
    </row>
    <row r="4488" spans="1:7" ht="15" customHeight="1">
      <c r="A4488" s="144"/>
      <c r="B4488" s="330"/>
      <c r="C4488" s="330"/>
      <c r="D4488" s="330"/>
      <c r="E4488" s="330"/>
      <c r="F4488" s="329" t="s">
        <v>256</v>
      </c>
      <c r="G4488" s="162">
        <f>G4481+G4478+G4471</f>
        <v>3979.9475</v>
      </c>
    </row>
    <row r="4489" spans="1:7" ht="24.75">
      <c r="A4489" s="144"/>
      <c r="B4489" s="330"/>
      <c r="C4489" s="330"/>
      <c r="D4489" s="330"/>
      <c r="E4489" s="330"/>
      <c r="F4489" s="329" t="s">
        <v>800</v>
      </c>
      <c r="G4489" s="162">
        <f>'3 - Encargos Soc Anexo C'!$C$55%*'6- Comp Preç Unit'!G4471</f>
        <v>20.055514000000002</v>
      </c>
    </row>
    <row r="4490" spans="1:7" ht="15">
      <c r="A4490" s="144"/>
      <c r="B4490" s="622"/>
      <c r="C4490" s="622"/>
      <c r="D4490" s="163"/>
      <c r="E4490" s="163"/>
      <c r="F4490" s="329" t="s">
        <v>258</v>
      </c>
      <c r="G4490" s="418">
        <f>'4 - BDI - Anexo D'!$I$26*(G4488+G4489)</f>
        <v>1148.0841330444068</v>
      </c>
    </row>
    <row r="4491" spans="1:7" ht="16.5">
      <c r="A4491" s="144"/>
      <c r="B4491" s="622"/>
      <c r="C4491" s="622"/>
      <c r="D4491" s="163"/>
      <c r="E4491" s="163"/>
      <c r="F4491" s="308" t="s">
        <v>802</v>
      </c>
      <c r="G4491" s="309">
        <f>SUM(G4488:G4490)</f>
        <v>5148.087147044407</v>
      </c>
    </row>
    <row r="4492" spans="1:7" ht="16.5">
      <c r="A4492" s="171"/>
      <c r="B4492" s="171"/>
      <c r="C4492" s="171"/>
      <c r="D4492" s="171"/>
      <c r="E4492" s="171"/>
      <c r="F4492" s="308" t="s">
        <v>803</v>
      </c>
      <c r="G4492" s="309">
        <f>SUM(G4488:G4489)</f>
        <v>4000.0030140000003</v>
      </c>
    </row>
    <row r="4493" ht="15" customHeight="1"/>
    <row r="4495" spans="1:7" ht="16.5">
      <c r="A4495" s="172" t="str">
        <f>'Orçamento Básico - Anexo A'!A196</f>
        <v>B.57.a</v>
      </c>
      <c r="B4495" s="167"/>
      <c r="C4495" s="432" t="str">
        <f>'Orçamento Básico - Anexo A'!B195</f>
        <v>Instalação de conjuntos decorativos de microlampadas ou Led´s em arvore.</v>
      </c>
      <c r="D4495" s="167" t="s">
        <v>83</v>
      </c>
      <c r="E4495" s="167"/>
      <c r="F4495" s="167"/>
      <c r="G4495" s="173">
        <f>G4530</f>
        <v>450.003014</v>
      </c>
    </row>
    <row r="4496" spans="1:7" ht="24.75">
      <c r="A4496" s="144"/>
      <c r="B4496" s="145" t="s">
        <v>241</v>
      </c>
      <c r="C4496" s="430" t="str">
        <f>'Orçamento Básico - Anexo A'!B196</f>
        <v>Instalação de conjuntos decorativos de microlampadas ou Led´s em arvore - Sistema a LED com alternancias de cores.</v>
      </c>
      <c r="D4496" s="145"/>
      <c r="E4496" s="145"/>
      <c r="F4496" s="145"/>
      <c r="G4496" s="145"/>
    </row>
    <row r="4497" spans="1:7" ht="15">
      <c r="A4497" s="144"/>
      <c r="B4497" s="145" t="s">
        <v>242</v>
      </c>
      <c r="C4497" s="147" t="s">
        <v>83</v>
      </c>
      <c r="D4497" s="145"/>
      <c r="E4497" s="145"/>
      <c r="F4497" s="145"/>
      <c r="G4497" s="145"/>
    </row>
    <row r="4498" spans="1:7" ht="15">
      <c r="A4498" s="144"/>
      <c r="B4498" s="145" t="s">
        <v>93</v>
      </c>
      <c r="C4498" s="170" t="str">
        <f>A4495</f>
        <v>B.57.a</v>
      </c>
      <c r="D4498" s="145"/>
      <c r="E4498" s="145"/>
      <c r="F4498" s="145"/>
      <c r="G4498" s="145"/>
    </row>
    <row r="4499" spans="1:8" ht="15">
      <c r="A4499" s="144"/>
      <c r="B4499" s="145" t="s">
        <v>1350</v>
      </c>
      <c r="C4499" s="145" t="s">
        <v>1349</v>
      </c>
      <c r="D4499" s="145"/>
      <c r="E4499" s="145"/>
      <c r="F4499" s="145"/>
      <c r="G4499" s="145"/>
      <c r="H4499" s="422"/>
    </row>
    <row r="4500" spans="1:7" ht="15">
      <c r="A4500" s="144"/>
      <c r="B4500" s="145" t="s">
        <v>243</v>
      </c>
      <c r="C4500" s="149" t="s">
        <v>816</v>
      </c>
      <c r="D4500" s="145"/>
      <c r="E4500" s="145"/>
      <c r="F4500" s="145"/>
      <c r="G4500" s="145"/>
    </row>
    <row r="4501" spans="1:7" ht="38.25" customHeight="1">
      <c r="A4501" s="144"/>
      <c r="B4501" s="145" t="s">
        <v>245</v>
      </c>
      <c r="C4501" s="150" t="s">
        <v>1334</v>
      </c>
      <c r="D4501" s="145"/>
      <c r="E4501" s="145"/>
      <c r="F4501" s="145"/>
      <c r="G4501" s="145"/>
    </row>
    <row r="4502" spans="1:7" ht="27" customHeight="1">
      <c r="A4502" s="144"/>
      <c r="B4502" s="145"/>
      <c r="C4502" s="145"/>
      <c r="D4502" s="145"/>
      <c r="E4502" s="145"/>
      <c r="F4502" s="145"/>
      <c r="G4502" s="145"/>
    </row>
    <row r="4503" spans="1:7" ht="15">
      <c r="A4503" s="144"/>
      <c r="B4503" s="151" t="s">
        <v>246</v>
      </c>
      <c r="C4503" s="151" t="s">
        <v>69</v>
      </c>
      <c r="D4503" s="151" t="s">
        <v>91</v>
      </c>
      <c r="E4503" s="151" t="s">
        <v>247</v>
      </c>
      <c r="F4503" s="151" t="s">
        <v>248</v>
      </c>
      <c r="G4503" s="151" t="s">
        <v>249</v>
      </c>
    </row>
    <row r="4504" spans="1:7" ht="15">
      <c r="A4504" s="144"/>
      <c r="B4504" s="623" t="s">
        <v>789</v>
      </c>
      <c r="C4504" s="623"/>
      <c r="D4504" s="623"/>
      <c r="E4504" s="623"/>
      <c r="F4504" s="623"/>
      <c r="G4504" s="623"/>
    </row>
    <row r="4505" spans="1:7" ht="15">
      <c r="A4505" s="144"/>
      <c r="B4505" s="297" t="s">
        <v>585</v>
      </c>
      <c r="C4505" s="153" t="s">
        <v>790</v>
      </c>
      <c r="D4505" s="154" t="s">
        <v>251</v>
      </c>
      <c r="E4505" s="298">
        <v>1</v>
      </c>
      <c r="F4505" s="155">
        <v>5.6</v>
      </c>
      <c r="G4505" s="156">
        <f>E4505*F4505</f>
        <v>5.6</v>
      </c>
    </row>
    <row r="4506" spans="1:7" ht="15">
      <c r="A4506" s="144"/>
      <c r="B4506" s="297" t="s">
        <v>582</v>
      </c>
      <c r="C4506" s="153" t="s">
        <v>791</v>
      </c>
      <c r="D4506" s="154" t="s">
        <v>251</v>
      </c>
      <c r="E4506" s="298">
        <v>1</v>
      </c>
      <c r="F4506" s="155">
        <v>7.2</v>
      </c>
      <c r="G4506" s="156">
        <f aca="true" t="shared" si="1" ref="G4506:G4507">E4506*F4506</f>
        <v>7.2</v>
      </c>
    </row>
    <row r="4507" spans="1:7" ht="15">
      <c r="A4507" s="144"/>
      <c r="B4507" s="297" t="s">
        <v>727</v>
      </c>
      <c r="C4507" s="153" t="s">
        <v>728</v>
      </c>
      <c r="D4507" s="154" t="s">
        <v>251</v>
      </c>
      <c r="E4507" s="298">
        <v>0.1</v>
      </c>
      <c r="F4507" s="155">
        <v>36.2</v>
      </c>
      <c r="G4507" s="156">
        <f t="shared" si="1"/>
        <v>3.6200000000000006</v>
      </c>
    </row>
    <row r="4508" spans="1:7" ht="15">
      <c r="A4508" s="144"/>
      <c r="B4508" s="619" t="s">
        <v>805</v>
      </c>
      <c r="C4508" s="619"/>
      <c r="D4508" s="619"/>
      <c r="E4508" s="619"/>
      <c r="F4508" s="619"/>
      <c r="G4508" s="156">
        <f>0.1*G4506</f>
        <v>0.7200000000000001</v>
      </c>
    </row>
    <row r="4509" spans="1:7" ht="15">
      <c r="A4509" s="144"/>
      <c r="B4509" s="619" t="s">
        <v>792</v>
      </c>
      <c r="C4509" s="619"/>
      <c r="D4509" s="619"/>
      <c r="E4509" s="619"/>
      <c r="F4509" s="619"/>
      <c r="G4509" s="162">
        <f>SUM(G4505:G4508)</f>
        <v>17.14</v>
      </c>
    </row>
    <row r="4510" spans="1:7" ht="15" customHeight="1">
      <c r="A4510" s="144"/>
      <c r="B4510" s="620" t="s">
        <v>90</v>
      </c>
      <c r="C4510" s="620"/>
      <c r="D4510" s="620"/>
      <c r="E4510" s="620"/>
      <c r="F4510" s="620"/>
      <c r="G4510" s="620"/>
    </row>
    <row r="4511" spans="1:7" ht="15">
      <c r="A4511" s="144"/>
      <c r="B4511" s="329"/>
      <c r="C4511" s="329"/>
      <c r="D4511" s="329"/>
      <c r="E4511" s="329"/>
      <c r="F4511" s="329"/>
      <c r="G4511" s="329"/>
    </row>
    <row r="4512" spans="1:7" ht="15">
      <c r="A4512" s="144"/>
      <c r="B4512" s="299" t="s">
        <v>633</v>
      </c>
      <c r="C4512" s="153" t="s">
        <v>634</v>
      </c>
      <c r="D4512" s="154" t="s">
        <v>961</v>
      </c>
      <c r="E4512" s="298">
        <v>0.05</v>
      </c>
      <c r="F4512" s="155">
        <v>8.15</v>
      </c>
      <c r="G4512" s="156">
        <f>E4512*F4512</f>
        <v>0.40750000000000003</v>
      </c>
    </row>
    <row r="4513" spans="1:7" ht="15" customHeight="1">
      <c r="A4513" s="144"/>
      <c r="B4513" s="299" t="s">
        <v>962</v>
      </c>
      <c r="C4513" s="153" t="s">
        <v>963</v>
      </c>
      <c r="D4513" s="154" t="s">
        <v>961</v>
      </c>
      <c r="E4513" s="298">
        <v>0.05</v>
      </c>
      <c r="F4513" s="155">
        <v>11.2</v>
      </c>
      <c r="G4513" s="156">
        <f>E4513*F4513</f>
        <v>0.5599999999999999</v>
      </c>
    </row>
    <row r="4514" spans="1:7" ht="15" customHeight="1">
      <c r="A4514" s="144"/>
      <c r="B4514" s="299" t="s">
        <v>1217</v>
      </c>
      <c r="C4514" s="153" t="s">
        <v>1148</v>
      </c>
      <c r="D4514" s="154" t="s">
        <v>808</v>
      </c>
      <c r="E4514" s="298">
        <v>1</v>
      </c>
      <c r="F4514" s="155">
        <v>344.61</v>
      </c>
      <c r="G4514" s="156">
        <f>E4514*F4514</f>
        <v>344.61</v>
      </c>
    </row>
    <row r="4515" spans="1:7" ht="15">
      <c r="A4515" s="144"/>
      <c r="B4515" s="299" t="s">
        <v>629</v>
      </c>
      <c r="C4515" s="153" t="s">
        <v>630</v>
      </c>
      <c r="D4515" s="154" t="s">
        <v>825</v>
      </c>
      <c r="E4515" s="298">
        <v>5</v>
      </c>
      <c r="F4515" s="155">
        <v>3.44</v>
      </c>
      <c r="G4515" s="156">
        <f>E4515*F4515</f>
        <v>17.2</v>
      </c>
    </row>
    <row r="4516" spans="1:7" ht="15">
      <c r="A4516" s="144"/>
      <c r="B4516" s="619" t="s">
        <v>793</v>
      </c>
      <c r="C4516" s="619"/>
      <c r="D4516" s="619"/>
      <c r="E4516" s="619"/>
      <c r="F4516" s="619"/>
      <c r="G4516" s="162">
        <f>SUM(G4512:G4515)</f>
        <v>362.7775</v>
      </c>
    </row>
    <row r="4517" spans="1:7" ht="15">
      <c r="A4517" s="144"/>
      <c r="B4517" s="620" t="s">
        <v>794</v>
      </c>
      <c r="C4517" s="620"/>
      <c r="D4517" s="620"/>
      <c r="E4517" s="620"/>
      <c r="F4517" s="620"/>
      <c r="G4517" s="620"/>
    </row>
    <row r="4518" spans="1:7" ht="24.75">
      <c r="A4518" s="144"/>
      <c r="B4518" s="297" t="s">
        <v>1175</v>
      </c>
      <c r="C4518" s="153" t="s">
        <v>239</v>
      </c>
      <c r="D4518" s="154" t="s">
        <v>240</v>
      </c>
      <c r="E4518" s="298">
        <f>E4505</f>
        <v>1</v>
      </c>
      <c r="F4518" s="155">
        <v>100.06</v>
      </c>
      <c r="G4518" s="156">
        <v>50.03</v>
      </c>
    </row>
    <row r="4519" spans="1:7" ht="15" customHeight="1">
      <c r="A4519" s="144"/>
      <c r="B4519" s="619" t="s">
        <v>797</v>
      </c>
      <c r="C4519" s="619"/>
      <c r="D4519" s="619"/>
      <c r="E4519" s="619"/>
      <c r="F4519" s="619"/>
      <c r="G4519" s="162">
        <v>50.03</v>
      </c>
    </row>
    <row r="4520" spans="1:7" ht="15" customHeight="1">
      <c r="A4520" s="144"/>
      <c r="B4520" s="620" t="s">
        <v>798</v>
      </c>
      <c r="C4520" s="620"/>
      <c r="D4520" s="620"/>
      <c r="E4520" s="620"/>
      <c r="F4520" s="620"/>
      <c r="G4520" s="620"/>
    </row>
    <row r="4521" spans="1:7" ht="15">
      <c r="A4521" s="144"/>
      <c r="B4521" s="300"/>
      <c r="C4521" s="153"/>
      <c r="D4521" s="154"/>
      <c r="E4521" s="298"/>
      <c r="F4521" s="298"/>
      <c r="G4521" s="156"/>
    </row>
    <row r="4522" spans="1:7" ht="15" customHeight="1">
      <c r="A4522" s="144"/>
      <c r="B4522" s="300"/>
      <c r="C4522" s="301"/>
      <c r="D4522" s="154"/>
      <c r="E4522" s="298"/>
      <c r="F4522" s="302"/>
      <c r="G4522" s="156"/>
    </row>
    <row r="4523" spans="1:7" ht="15">
      <c r="A4523" s="144"/>
      <c r="B4523" s="303"/>
      <c r="C4523" s="304"/>
      <c r="D4523" s="305"/>
      <c r="E4523" s="306"/>
      <c r="F4523" s="305"/>
      <c r="G4523" s="306"/>
    </row>
    <row r="4524" spans="1:7" ht="15">
      <c r="A4524" s="144"/>
      <c r="B4524" s="621" t="s">
        <v>799</v>
      </c>
      <c r="C4524" s="621"/>
      <c r="D4524" s="621"/>
      <c r="E4524" s="621"/>
      <c r="F4524" s="621"/>
      <c r="G4524" s="307">
        <v>0</v>
      </c>
    </row>
    <row r="4525" spans="1:7" ht="15">
      <c r="A4525" s="144"/>
      <c r="B4525" s="330"/>
      <c r="C4525" s="330"/>
      <c r="D4525" s="330"/>
      <c r="E4525" s="330"/>
      <c r="F4525" s="330"/>
      <c r="G4525" s="330"/>
    </row>
    <row r="4526" spans="1:7" ht="16.5">
      <c r="A4526" s="144"/>
      <c r="B4526" s="330"/>
      <c r="C4526" s="330"/>
      <c r="D4526" s="330"/>
      <c r="E4526" s="330"/>
      <c r="F4526" s="329" t="s">
        <v>256</v>
      </c>
      <c r="G4526" s="162">
        <f>G4519+G4516+G4509</f>
        <v>429.9475</v>
      </c>
    </row>
    <row r="4527" spans="1:7" ht="15" customHeight="1">
      <c r="A4527" s="144"/>
      <c r="B4527" s="330"/>
      <c r="C4527" s="330"/>
      <c r="D4527" s="330"/>
      <c r="E4527" s="330"/>
      <c r="F4527" s="329" t="s">
        <v>800</v>
      </c>
      <c r="G4527" s="162">
        <f>'3 - Encargos Soc Anexo C'!$C$55%*'6- Comp Preç Unit'!G4509</f>
        <v>20.055514000000002</v>
      </c>
    </row>
    <row r="4528" spans="1:7" ht="15">
      <c r="A4528" s="144"/>
      <c r="B4528" s="622"/>
      <c r="C4528" s="622"/>
      <c r="D4528" s="163"/>
      <c r="E4528" s="163"/>
      <c r="F4528" s="329" t="s">
        <v>258</v>
      </c>
      <c r="G4528" s="418">
        <f>'4 - BDI - Anexo D'!$I$26*(G4526+G4527)</f>
        <v>129.16023272665464</v>
      </c>
    </row>
    <row r="4529" spans="1:7" ht="16.5">
      <c r="A4529" s="144"/>
      <c r="B4529" s="622"/>
      <c r="C4529" s="622"/>
      <c r="D4529" s="163"/>
      <c r="E4529" s="163"/>
      <c r="F4529" s="308" t="s">
        <v>802</v>
      </c>
      <c r="G4529" s="309">
        <f>SUM(G4526:G4528)</f>
        <v>579.1632467266546</v>
      </c>
    </row>
    <row r="4530" spans="1:7" ht="16.5">
      <c r="A4530" s="171"/>
      <c r="B4530" s="171"/>
      <c r="C4530" s="171"/>
      <c r="D4530" s="171"/>
      <c r="E4530" s="171"/>
      <c r="F4530" s="308" t="s">
        <v>803</v>
      </c>
      <c r="G4530" s="309">
        <f>SUM(G4526:G4527)</f>
        <v>450.003014</v>
      </c>
    </row>
    <row r="4532" spans="1:7" ht="16.5">
      <c r="A4532" s="172" t="str">
        <f>'Orçamento Básico - Anexo A'!A198</f>
        <v>B.58.a</v>
      </c>
      <c r="B4532" s="167"/>
      <c r="C4532" s="432" t="str">
        <f>'Orçamento Básico - Anexo A'!B197</f>
        <v>Instalação de mangueira luminosa com 50 m para ornatos natalinos</v>
      </c>
      <c r="D4532" s="167" t="s">
        <v>83</v>
      </c>
      <c r="E4532" s="167"/>
      <c r="F4532" s="167"/>
      <c r="G4532" s="173">
        <f>G4567</f>
        <v>4500.003013999999</v>
      </c>
    </row>
    <row r="4533" spans="1:8" ht="16.5">
      <c r="A4533" s="144"/>
      <c r="B4533" s="145" t="s">
        <v>241</v>
      </c>
      <c r="C4533" s="320" t="str">
        <f>'Orçamento Básico - Anexo A'!B198</f>
        <v>Instalação de mangueira luminosa com 50m para ornatos natalinos - Sistema a LED com alternancias de cores.</v>
      </c>
      <c r="D4533" s="145"/>
      <c r="E4533" s="145"/>
      <c r="F4533" s="145"/>
      <c r="G4533" s="145"/>
      <c r="H4533" s="422"/>
    </row>
    <row r="4534" spans="1:7" ht="15">
      <c r="A4534" s="144"/>
      <c r="B4534" s="145" t="s">
        <v>242</v>
      </c>
      <c r="C4534" s="147" t="s">
        <v>83</v>
      </c>
      <c r="D4534" s="145"/>
      <c r="E4534" s="145"/>
      <c r="F4534" s="145"/>
      <c r="G4534" s="145"/>
    </row>
    <row r="4535" spans="1:7" ht="15">
      <c r="A4535" s="144"/>
      <c r="B4535" s="145" t="s">
        <v>93</v>
      </c>
      <c r="C4535" s="170" t="str">
        <f>A4532</f>
        <v>B.58.a</v>
      </c>
      <c r="D4535" s="145"/>
      <c r="E4535" s="145"/>
      <c r="F4535" s="145"/>
      <c r="G4535" s="145"/>
    </row>
    <row r="4536" spans="1:7" ht="15">
      <c r="A4536" s="144"/>
      <c r="B4536" s="145" t="s">
        <v>1350</v>
      </c>
      <c r="C4536" s="145" t="s">
        <v>1349</v>
      </c>
      <c r="D4536" s="145"/>
      <c r="E4536" s="145"/>
      <c r="F4536" s="145"/>
      <c r="G4536" s="145"/>
    </row>
    <row r="4537" spans="1:7" ht="15">
      <c r="A4537" s="144"/>
      <c r="B4537" s="145" t="s">
        <v>243</v>
      </c>
      <c r="C4537" s="149" t="s">
        <v>816</v>
      </c>
      <c r="D4537" s="145"/>
      <c r="E4537" s="145"/>
      <c r="F4537" s="145"/>
      <c r="G4537" s="145"/>
    </row>
    <row r="4538" spans="1:7" ht="15">
      <c r="A4538" s="144"/>
      <c r="B4538" s="145" t="s">
        <v>245</v>
      </c>
      <c r="C4538" s="150" t="s">
        <v>1334</v>
      </c>
      <c r="D4538" s="145"/>
      <c r="E4538" s="145"/>
      <c r="F4538" s="145"/>
      <c r="G4538" s="145"/>
    </row>
    <row r="4539" spans="1:7" ht="15">
      <c r="A4539" s="144"/>
      <c r="B4539" s="145"/>
      <c r="C4539" s="145"/>
      <c r="D4539" s="145"/>
      <c r="E4539" s="145"/>
      <c r="F4539" s="145"/>
      <c r="G4539" s="145"/>
    </row>
    <row r="4540" spans="1:7" ht="15">
      <c r="A4540" s="144"/>
      <c r="B4540" s="151" t="s">
        <v>246</v>
      </c>
      <c r="C4540" s="151" t="s">
        <v>69</v>
      </c>
      <c r="D4540" s="151" t="s">
        <v>91</v>
      </c>
      <c r="E4540" s="151" t="s">
        <v>247</v>
      </c>
      <c r="F4540" s="151" t="s">
        <v>248</v>
      </c>
      <c r="G4540" s="151" t="s">
        <v>249</v>
      </c>
    </row>
    <row r="4541" spans="1:7" ht="15">
      <c r="A4541" s="144"/>
      <c r="B4541" s="623" t="s">
        <v>789</v>
      </c>
      <c r="C4541" s="623"/>
      <c r="D4541" s="623"/>
      <c r="E4541" s="623"/>
      <c r="F4541" s="623"/>
      <c r="G4541" s="623"/>
    </row>
    <row r="4542" spans="1:7" ht="15">
      <c r="A4542" s="144"/>
      <c r="B4542" s="297" t="s">
        <v>585</v>
      </c>
      <c r="C4542" s="153" t="s">
        <v>790</v>
      </c>
      <c r="D4542" s="154" t="s">
        <v>251</v>
      </c>
      <c r="E4542" s="298">
        <v>1</v>
      </c>
      <c r="F4542" s="155">
        <v>5.6</v>
      </c>
      <c r="G4542" s="156">
        <f>E4542*F4542</f>
        <v>5.6</v>
      </c>
    </row>
    <row r="4543" spans="1:7" ht="15">
      <c r="A4543" s="144"/>
      <c r="B4543" s="297" t="s">
        <v>582</v>
      </c>
      <c r="C4543" s="153" t="s">
        <v>791</v>
      </c>
      <c r="D4543" s="154" t="s">
        <v>251</v>
      </c>
      <c r="E4543" s="298">
        <v>1</v>
      </c>
      <c r="F4543" s="155">
        <v>7.2</v>
      </c>
      <c r="G4543" s="156">
        <f aca="true" t="shared" si="2" ref="G4543:G4544">E4543*F4543</f>
        <v>7.2</v>
      </c>
    </row>
    <row r="4544" spans="1:7" ht="15">
      <c r="A4544" s="144"/>
      <c r="B4544" s="297" t="s">
        <v>727</v>
      </c>
      <c r="C4544" s="153" t="s">
        <v>728</v>
      </c>
      <c r="D4544" s="154" t="s">
        <v>251</v>
      </c>
      <c r="E4544" s="298">
        <v>0.1</v>
      </c>
      <c r="F4544" s="155">
        <v>36.2</v>
      </c>
      <c r="G4544" s="156">
        <f t="shared" si="2"/>
        <v>3.6200000000000006</v>
      </c>
    </row>
    <row r="4545" spans="1:7" ht="15">
      <c r="A4545" s="144"/>
      <c r="B4545" s="619" t="s">
        <v>805</v>
      </c>
      <c r="C4545" s="619"/>
      <c r="D4545" s="619"/>
      <c r="E4545" s="619"/>
      <c r="F4545" s="619"/>
      <c r="G4545" s="156">
        <f>0.1*G4543</f>
        <v>0.7200000000000001</v>
      </c>
    </row>
    <row r="4546" spans="1:7" ht="15">
      <c r="A4546" s="144"/>
      <c r="B4546" s="619" t="s">
        <v>792</v>
      </c>
      <c r="C4546" s="619"/>
      <c r="D4546" s="619"/>
      <c r="E4546" s="619"/>
      <c r="F4546" s="619"/>
      <c r="G4546" s="162">
        <f>SUM(G4542:G4545)</f>
        <v>17.14</v>
      </c>
    </row>
    <row r="4547" spans="1:7" ht="15">
      <c r="A4547" s="144"/>
      <c r="B4547" s="620" t="s">
        <v>90</v>
      </c>
      <c r="C4547" s="620"/>
      <c r="D4547" s="620"/>
      <c r="E4547" s="620"/>
      <c r="F4547" s="620"/>
      <c r="G4547" s="620"/>
    </row>
    <row r="4548" spans="1:7" ht="15">
      <c r="A4548" s="144"/>
      <c r="B4548" s="329"/>
      <c r="C4548" s="329"/>
      <c r="D4548" s="329"/>
      <c r="E4548" s="329"/>
      <c r="F4548" s="329"/>
      <c r="G4548" s="329"/>
    </row>
    <row r="4549" spans="1:7" ht="15">
      <c r="A4549" s="144"/>
      <c r="B4549" s="299" t="s">
        <v>633</v>
      </c>
      <c r="C4549" s="153" t="s">
        <v>634</v>
      </c>
      <c r="D4549" s="154" t="s">
        <v>961</v>
      </c>
      <c r="E4549" s="298">
        <v>0.05</v>
      </c>
      <c r="F4549" s="155">
        <v>8.15</v>
      </c>
      <c r="G4549" s="156">
        <f>E4549*F4549</f>
        <v>0.40750000000000003</v>
      </c>
    </row>
    <row r="4550" spans="1:7" ht="15">
      <c r="A4550" s="144"/>
      <c r="B4550" s="299" t="s">
        <v>962</v>
      </c>
      <c r="C4550" s="153" t="s">
        <v>963</v>
      </c>
      <c r="D4550" s="154" t="s">
        <v>961</v>
      </c>
      <c r="E4550" s="298">
        <v>0.05</v>
      </c>
      <c r="F4550" s="155">
        <v>11.2</v>
      </c>
      <c r="G4550" s="156">
        <f>E4550*F4550</f>
        <v>0.5599999999999999</v>
      </c>
    </row>
    <row r="4551" spans="1:7" ht="15">
      <c r="A4551" s="144"/>
      <c r="B4551" s="299" t="s">
        <v>1206</v>
      </c>
      <c r="C4551" s="153" t="s">
        <v>1072</v>
      </c>
      <c r="D4551" s="154" t="s">
        <v>808</v>
      </c>
      <c r="E4551" s="298">
        <v>1</v>
      </c>
      <c r="F4551" s="155">
        <v>4394.61</v>
      </c>
      <c r="G4551" s="156">
        <f>E4551*F4551</f>
        <v>4394.61</v>
      </c>
    </row>
    <row r="4552" spans="1:7" ht="15">
      <c r="A4552" s="144"/>
      <c r="B4552" s="299" t="s">
        <v>629</v>
      </c>
      <c r="C4552" s="153" t="s">
        <v>630</v>
      </c>
      <c r="D4552" s="154" t="s">
        <v>825</v>
      </c>
      <c r="E4552" s="298">
        <v>5</v>
      </c>
      <c r="F4552" s="155">
        <v>3.44</v>
      </c>
      <c r="G4552" s="156">
        <f>E4552*F4552</f>
        <v>17.2</v>
      </c>
    </row>
    <row r="4553" spans="1:7" ht="15">
      <c r="A4553" s="144"/>
      <c r="B4553" s="619" t="s">
        <v>793</v>
      </c>
      <c r="C4553" s="619"/>
      <c r="D4553" s="619"/>
      <c r="E4553" s="619"/>
      <c r="F4553" s="619"/>
      <c r="G4553" s="162">
        <f>SUM(G4549:G4552)</f>
        <v>4412.777499999999</v>
      </c>
    </row>
    <row r="4554" spans="1:7" ht="15">
      <c r="A4554" s="144"/>
      <c r="B4554" s="620" t="s">
        <v>794</v>
      </c>
      <c r="C4554" s="620"/>
      <c r="D4554" s="620"/>
      <c r="E4554" s="620"/>
      <c r="F4554" s="620"/>
      <c r="G4554" s="620"/>
    </row>
    <row r="4555" spans="1:7" ht="24.75">
      <c r="A4555" s="144"/>
      <c r="B4555" s="297" t="s">
        <v>1175</v>
      </c>
      <c r="C4555" s="153" t="s">
        <v>239</v>
      </c>
      <c r="D4555" s="154" t="s">
        <v>240</v>
      </c>
      <c r="E4555" s="298">
        <f>E4542</f>
        <v>1</v>
      </c>
      <c r="F4555" s="155">
        <v>100.06</v>
      </c>
      <c r="G4555" s="156">
        <v>50.03</v>
      </c>
    </row>
    <row r="4556" spans="1:7" ht="15">
      <c r="A4556" s="144"/>
      <c r="B4556" s="619" t="s">
        <v>797</v>
      </c>
      <c r="C4556" s="619"/>
      <c r="D4556" s="619"/>
      <c r="E4556" s="619"/>
      <c r="F4556" s="619"/>
      <c r="G4556" s="162">
        <v>50.03</v>
      </c>
    </row>
    <row r="4557" spans="1:7" ht="15">
      <c r="A4557" s="144"/>
      <c r="B4557" s="620" t="s">
        <v>798</v>
      </c>
      <c r="C4557" s="620"/>
      <c r="D4557" s="620"/>
      <c r="E4557" s="620"/>
      <c r="F4557" s="620"/>
      <c r="G4557" s="620"/>
    </row>
    <row r="4558" spans="1:7" ht="15">
      <c r="A4558" s="144"/>
      <c r="B4558" s="300"/>
      <c r="C4558" s="153"/>
      <c r="D4558" s="154"/>
      <c r="E4558" s="298"/>
      <c r="F4558" s="298"/>
      <c r="G4558" s="156"/>
    </row>
    <row r="4559" spans="1:7" ht="15">
      <c r="A4559" s="144"/>
      <c r="B4559" s="300"/>
      <c r="C4559" s="301"/>
      <c r="D4559" s="154"/>
      <c r="E4559" s="298"/>
      <c r="F4559" s="302"/>
      <c r="G4559" s="156"/>
    </row>
    <row r="4560" spans="1:7" ht="15">
      <c r="A4560" s="144"/>
      <c r="B4560" s="303"/>
      <c r="C4560" s="304"/>
      <c r="D4560" s="305"/>
      <c r="E4560" s="306"/>
      <c r="F4560" s="305"/>
      <c r="G4560" s="306"/>
    </row>
    <row r="4561" spans="1:7" ht="15">
      <c r="A4561" s="144"/>
      <c r="B4561" s="621" t="s">
        <v>799</v>
      </c>
      <c r="C4561" s="621"/>
      <c r="D4561" s="621"/>
      <c r="E4561" s="621"/>
      <c r="F4561" s="621"/>
      <c r="G4561" s="307">
        <v>0</v>
      </c>
    </row>
    <row r="4562" spans="1:7" ht="15">
      <c r="A4562" s="144"/>
      <c r="B4562" s="330"/>
      <c r="C4562" s="330"/>
      <c r="D4562" s="330"/>
      <c r="E4562" s="330"/>
      <c r="F4562" s="330"/>
      <c r="G4562" s="330"/>
    </row>
    <row r="4563" spans="1:7" ht="16.5">
      <c r="A4563" s="144"/>
      <c r="B4563" s="330"/>
      <c r="C4563" s="330"/>
      <c r="D4563" s="330"/>
      <c r="E4563" s="330"/>
      <c r="F4563" s="329" t="s">
        <v>256</v>
      </c>
      <c r="G4563" s="162">
        <f>G4556+G4553+G4546</f>
        <v>4479.947499999999</v>
      </c>
    </row>
    <row r="4564" spans="1:7" ht="24.75">
      <c r="A4564" s="144"/>
      <c r="B4564" s="330"/>
      <c r="C4564" s="330"/>
      <c r="D4564" s="330"/>
      <c r="E4564" s="330"/>
      <c r="F4564" s="329" t="s">
        <v>800</v>
      </c>
      <c r="G4564" s="162">
        <f>'3 - Encargos Soc Anexo C'!$C$55%*'6- Comp Preç Unit'!G4546</f>
        <v>20.055514000000002</v>
      </c>
    </row>
    <row r="4565" spans="1:7" ht="15">
      <c r="A4565" s="144"/>
      <c r="B4565" s="622"/>
      <c r="C4565" s="622"/>
      <c r="D4565" s="163"/>
      <c r="E4565" s="163"/>
      <c r="F4565" s="329" t="s">
        <v>258</v>
      </c>
      <c r="G4565" s="418">
        <f>'4 - BDI - Anexo D'!$I$26*(G4563+G4564)</f>
        <v>1291.5945415398644</v>
      </c>
    </row>
    <row r="4566" spans="1:7" ht="16.5">
      <c r="A4566" s="144"/>
      <c r="B4566" s="622"/>
      <c r="C4566" s="622"/>
      <c r="D4566" s="163"/>
      <c r="E4566" s="163"/>
      <c r="F4566" s="308" t="s">
        <v>802</v>
      </c>
      <c r="G4566" s="309">
        <f>SUM(G4563:G4565)</f>
        <v>5791.597555539864</v>
      </c>
    </row>
    <row r="4567" spans="1:7" ht="16.5">
      <c r="A4567" s="171"/>
      <c r="B4567" s="171"/>
      <c r="C4567" s="171"/>
      <c r="D4567" s="171"/>
      <c r="E4567" s="171"/>
      <c r="F4567" s="308" t="s">
        <v>803</v>
      </c>
      <c r="G4567" s="309">
        <f>SUM(G4563:G4564)</f>
        <v>4500.003013999999</v>
      </c>
    </row>
    <row r="4569" spans="1:7" ht="16.5">
      <c r="A4569" s="172" t="str">
        <f>'Orçamento Básico - Anexo A'!A200</f>
        <v>B.59.a</v>
      </c>
      <c r="B4569" s="167"/>
      <c r="C4569" s="432" t="str">
        <f>'Orçamento Básico - Anexo A'!B199</f>
        <v>Instalação de cordao luminoso com 200 micro lampadas ou Led´s paraornatos natalinos</v>
      </c>
      <c r="D4569" s="167" t="s">
        <v>83</v>
      </c>
      <c r="E4569" s="167"/>
      <c r="F4569" s="167"/>
      <c r="G4569" s="173">
        <f>G4604</f>
        <v>450.003014</v>
      </c>
    </row>
    <row r="4570" spans="1:7" ht="24.75">
      <c r="A4570" s="144"/>
      <c r="B4570" s="145" t="s">
        <v>241</v>
      </c>
      <c r="C4570" s="320" t="str">
        <f>'Orçamento Básico - Anexo A'!B200</f>
        <v>Instalação de cordao luminoso com 200 micro lampadas ou Led´s paraornatos natalinos - Sistema a LED com alternancias de cores.</v>
      </c>
      <c r="D4570" s="145"/>
      <c r="E4570" s="145"/>
      <c r="F4570" s="145"/>
      <c r="G4570" s="145"/>
    </row>
    <row r="4571" spans="1:7" ht="15">
      <c r="A4571" s="144"/>
      <c r="B4571" s="145" t="s">
        <v>242</v>
      </c>
      <c r="C4571" s="147" t="s">
        <v>83</v>
      </c>
      <c r="D4571" s="145"/>
      <c r="E4571" s="145"/>
      <c r="F4571" s="145"/>
      <c r="G4571" s="145"/>
    </row>
    <row r="4572" spans="1:7" ht="15">
      <c r="A4572" s="144"/>
      <c r="B4572" s="145" t="s">
        <v>93</v>
      </c>
      <c r="C4572" s="170" t="str">
        <f>A4569</f>
        <v>B.59.a</v>
      </c>
      <c r="D4572" s="145"/>
      <c r="E4572" s="145"/>
      <c r="F4572" s="145"/>
      <c r="G4572" s="145"/>
    </row>
    <row r="4573" spans="1:7" ht="15">
      <c r="A4573" s="144"/>
      <c r="B4573" s="145" t="s">
        <v>1350</v>
      </c>
      <c r="C4573" s="145" t="s">
        <v>1349</v>
      </c>
      <c r="D4573" s="145"/>
      <c r="E4573" s="145"/>
      <c r="F4573" s="145"/>
      <c r="G4573" s="145"/>
    </row>
    <row r="4574" spans="1:7" ht="15">
      <c r="A4574" s="144"/>
      <c r="B4574" s="145" t="s">
        <v>243</v>
      </c>
      <c r="C4574" s="149" t="s">
        <v>816</v>
      </c>
      <c r="D4574" s="145"/>
      <c r="E4574" s="145"/>
      <c r="F4574" s="145"/>
      <c r="G4574" s="145"/>
    </row>
    <row r="4575" spans="1:7" ht="15">
      <c r="A4575" s="144"/>
      <c r="B4575" s="145" t="s">
        <v>245</v>
      </c>
      <c r="C4575" s="150" t="s">
        <v>1334</v>
      </c>
      <c r="D4575" s="145"/>
      <c r="E4575" s="145"/>
      <c r="F4575" s="145"/>
      <c r="G4575" s="145"/>
    </row>
    <row r="4576" spans="1:7" ht="15">
      <c r="A4576" s="144"/>
      <c r="B4576" s="145"/>
      <c r="C4576" s="145"/>
      <c r="D4576" s="145"/>
      <c r="E4576" s="145"/>
      <c r="F4576" s="145"/>
      <c r="G4576" s="145"/>
    </row>
    <row r="4577" spans="1:7" ht="15">
      <c r="A4577" s="144"/>
      <c r="B4577" s="151" t="s">
        <v>246</v>
      </c>
      <c r="C4577" s="151" t="s">
        <v>69</v>
      </c>
      <c r="D4577" s="151" t="s">
        <v>91</v>
      </c>
      <c r="E4577" s="151" t="s">
        <v>247</v>
      </c>
      <c r="F4577" s="151" t="s">
        <v>248</v>
      </c>
      <c r="G4577" s="151" t="s">
        <v>249</v>
      </c>
    </row>
    <row r="4578" spans="1:7" ht="15">
      <c r="A4578" s="144"/>
      <c r="B4578" s="623" t="s">
        <v>789</v>
      </c>
      <c r="C4578" s="623"/>
      <c r="D4578" s="623"/>
      <c r="E4578" s="623"/>
      <c r="F4578" s="623"/>
      <c r="G4578" s="623"/>
    </row>
    <row r="4579" spans="1:7" ht="15">
      <c r="A4579" s="144"/>
      <c r="B4579" s="297" t="s">
        <v>585</v>
      </c>
      <c r="C4579" s="153" t="s">
        <v>790</v>
      </c>
      <c r="D4579" s="154" t="s">
        <v>251</v>
      </c>
      <c r="E4579" s="298">
        <v>1</v>
      </c>
      <c r="F4579" s="155">
        <v>5.6</v>
      </c>
      <c r="G4579" s="156">
        <f>E4579*F4579</f>
        <v>5.6</v>
      </c>
    </row>
    <row r="4580" spans="1:7" ht="15">
      <c r="A4580" s="144"/>
      <c r="B4580" s="297" t="s">
        <v>582</v>
      </c>
      <c r="C4580" s="153" t="s">
        <v>791</v>
      </c>
      <c r="D4580" s="154" t="s">
        <v>251</v>
      </c>
      <c r="E4580" s="298">
        <v>1</v>
      </c>
      <c r="F4580" s="155">
        <v>7.2</v>
      </c>
      <c r="G4580" s="156">
        <f aca="true" t="shared" si="3" ref="G4580:G4581">E4580*F4580</f>
        <v>7.2</v>
      </c>
    </row>
    <row r="4581" spans="1:7" ht="15">
      <c r="A4581" s="144"/>
      <c r="B4581" s="297" t="s">
        <v>727</v>
      </c>
      <c r="C4581" s="153" t="s">
        <v>728</v>
      </c>
      <c r="D4581" s="154" t="s">
        <v>251</v>
      </c>
      <c r="E4581" s="298">
        <v>0.1</v>
      </c>
      <c r="F4581" s="155">
        <v>36.2</v>
      </c>
      <c r="G4581" s="156">
        <f t="shared" si="3"/>
        <v>3.6200000000000006</v>
      </c>
    </row>
    <row r="4582" spans="1:7" ht="15">
      <c r="A4582" s="144"/>
      <c r="B4582" s="619" t="s">
        <v>805</v>
      </c>
      <c r="C4582" s="619"/>
      <c r="D4582" s="619"/>
      <c r="E4582" s="619"/>
      <c r="F4582" s="619"/>
      <c r="G4582" s="156">
        <f>0.1*G4580</f>
        <v>0.7200000000000001</v>
      </c>
    </row>
    <row r="4583" spans="1:7" ht="15">
      <c r="A4583" s="144"/>
      <c r="B4583" s="619" t="s">
        <v>792</v>
      </c>
      <c r="C4583" s="619"/>
      <c r="D4583" s="619"/>
      <c r="E4583" s="619"/>
      <c r="F4583" s="619"/>
      <c r="G4583" s="162">
        <f>SUM(G4579:G4582)</f>
        <v>17.14</v>
      </c>
    </row>
    <row r="4584" spans="1:7" ht="15">
      <c r="A4584" s="144"/>
      <c r="B4584" s="620" t="s">
        <v>90</v>
      </c>
      <c r="C4584" s="620"/>
      <c r="D4584" s="620"/>
      <c r="E4584" s="620"/>
      <c r="F4584" s="620"/>
      <c r="G4584" s="620"/>
    </row>
    <row r="4585" spans="1:7" ht="15">
      <c r="A4585" s="144"/>
      <c r="B4585" s="329"/>
      <c r="C4585" s="329"/>
      <c r="D4585" s="329"/>
      <c r="E4585" s="329"/>
      <c r="F4585" s="329"/>
      <c r="G4585" s="329"/>
    </row>
    <row r="4586" spans="1:7" ht="15">
      <c r="A4586" s="144"/>
      <c r="B4586" s="299" t="s">
        <v>633</v>
      </c>
      <c r="C4586" s="153" t="s">
        <v>634</v>
      </c>
      <c r="D4586" s="154" t="s">
        <v>961</v>
      </c>
      <c r="E4586" s="298">
        <v>0.05</v>
      </c>
      <c r="F4586" s="155">
        <v>8.15</v>
      </c>
      <c r="G4586" s="156">
        <f>E4586*F4586</f>
        <v>0.40750000000000003</v>
      </c>
    </row>
    <row r="4587" spans="1:7" ht="15">
      <c r="A4587" s="144"/>
      <c r="B4587" s="299" t="s">
        <v>962</v>
      </c>
      <c r="C4587" s="153" t="s">
        <v>963</v>
      </c>
      <c r="D4587" s="154" t="s">
        <v>961</v>
      </c>
      <c r="E4587" s="298">
        <v>0.05</v>
      </c>
      <c r="F4587" s="155">
        <v>11.2</v>
      </c>
      <c r="G4587" s="156">
        <f>E4587*F4587</f>
        <v>0.5599999999999999</v>
      </c>
    </row>
    <row r="4588" spans="1:7" ht="16.5">
      <c r="A4588" s="144"/>
      <c r="B4588" s="299" t="s">
        <v>1207</v>
      </c>
      <c r="C4588" s="153" t="s">
        <v>1149</v>
      </c>
      <c r="D4588" s="154" t="s">
        <v>808</v>
      </c>
      <c r="E4588" s="298">
        <v>1</v>
      </c>
      <c r="F4588" s="155">
        <v>344.61</v>
      </c>
      <c r="G4588" s="156">
        <f>E4588*F4588</f>
        <v>344.61</v>
      </c>
    </row>
    <row r="4589" spans="1:7" ht="15">
      <c r="A4589" s="144"/>
      <c r="B4589" s="299" t="s">
        <v>629</v>
      </c>
      <c r="C4589" s="153" t="s">
        <v>630</v>
      </c>
      <c r="D4589" s="154" t="s">
        <v>825</v>
      </c>
      <c r="E4589" s="298">
        <v>5</v>
      </c>
      <c r="F4589" s="155">
        <v>3.44</v>
      </c>
      <c r="G4589" s="156">
        <f>E4589*F4589</f>
        <v>17.2</v>
      </c>
    </row>
    <row r="4590" spans="1:7" ht="15">
      <c r="A4590" s="144"/>
      <c r="B4590" s="619" t="s">
        <v>793</v>
      </c>
      <c r="C4590" s="619"/>
      <c r="D4590" s="619"/>
      <c r="E4590" s="619"/>
      <c r="F4590" s="619"/>
      <c r="G4590" s="162">
        <f>SUM(G4586:G4589)</f>
        <v>362.7775</v>
      </c>
    </row>
    <row r="4591" spans="1:7" ht="15">
      <c r="A4591" s="144"/>
      <c r="B4591" s="620" t="s">
        <v>794</v>
      </c>
      <c r="C4591" s="620"/>
      <c r="D4591" s="620"/>
      <c r="E4591" s="620"/>
      <c r="F4591" s="620"/>
      <c r="G4591" s="620"/>
    </row>
    <row r="4592" spans="1:7" ht="24.75">
      <c r="A4592" s="144"/>
      <c r="B4592" s="297" t="s">
        <v>1175</v>
      </c>
      <c r="C4592" s="153" t="s">
        <v>239</v>
      </c>
      <c r="D4592" s="154" t="s">
        <v>240</v>
      </c>
      <c r="E4592" s="298">
        <f>E4579</f>
        <v>1</v>
      </c>
      <c r="F4592" s="155">
        <v>100.06</v>
      </c>
      <c r="G4592" s="156">
        <v>50.03</v>
      </c>
    </row>
    <row r="4593" spans="1:7" ht="15">
      <c r="A4593" s="144"/>
      <c r="B4593" s="619" t="s">
        <v>797</v>
      </c>
      <c r="C4593" s="619"/>
      <c r="D4593" s="619"/>
      <c r="E4593" s="619"/>
      <c r="F4593" s="619"/>
      <c r="G4593" s="162">
        <v>50.03</v>
      </c>
    </row>
    <row r="4594" spans="1:7" ht="15">
      <c r="A4594" s="144"/>
      <c r="B4594" s="620" t="s">
        <v>798</v>
      </c>
      <c r="C4594" s="620"/>
      <c r="D4594" s="620"/>
      <c r="E4594" s="620"/>
      <c r="F4594" s="620"/>
      <c r="G4594" s="620"/>
    </row>
    <row r="4595" spans="1:7" ht="15">
      <c r="A4595" s="144"/>
      <c r="B4595" s="300"/>
      <c r="C4595" s="153"/>
      <c r="D4595" s="154"/>
      <c r="E4595" s="298"/>
      <c r="F4595" s="298"/>
      <c r="G4595" s="156"/>
    </row>
    <row r="4596" spans="1:7" ht="15">
      <c r="A4596" s="144"/>
      <c r="B4596" s="300"/>
      <c r="C4596" s="301"/>
      <c r="D4596" s="154"/>
      <c r="E4596" s="298"/>
      <c r="F4596" s="302"/>
      <c r="G4596" s="156"/>
    </row>
    <row r="4597" spans="1:7" ht="15">
      <c r="A4597" s="144"/>
      <c r="B4597" s="303"/>
      <c r="C4597" s="304"/>
      <c r="D4597" s="305"/>
      <c r="E4597" s="306"/>
      <c r="F4597" s="305"/>
      <c r="G4597" s="306"/>
    </row>
    <row r="4598" spans="1:7" ht="15">
      <c r="A4598" s="144"/>
      <c r="B4598" s="621" t="s">
        <v>799</v>
      </c>
      <c r="C4598" s="621"/>
      <c r="D4598" s="621"/>
      <c r="E4598" s="621"/>
      <c r="F4598" s="621"/>
      <c r="G4598" s="307">
        <v>0</v>
      </c>
    </row>
    <row r="4599" spans="1:7" ht="15">
      <c r="A4599" s="144"/>
      <c r="B4599" s="330"/>
      <c r="C4599" s="330"/>
      <c r="D4599" s="330"/>
      <c r="E4599" s="330"/>
      <c r="F4599" s="330"/>
      <c r="G4599" s="330"/>
    </row>
    <row r="4600" spans="1:7" ht="16.5">
      <c r="A4600" s="144"/>
      <c r="B4600" s="330"/>
      <c r="C4600" s="330"/>
      <c r="D4600" s="330"/>
      <c r="E4600" s="330"/>
      <c r="F4600" s="329" t="s">
        <v>256</v>
      </c>
      <c r="G4600" s="162">
        <f>G4593+G4590+G4583</f>
        <v>429.9475</v>
      </c>
    </row>
    <row r="4601" spans="1:7" ht="24.75">
      <c r="A4601" s="144"/>
      <c r="B4601" s="330"/>
      <c r="C4601" s="330"/>
      <c r="D4601" s="330"/>
      <c r="E4601" s="330"/>
      <c r="F4601" s="329" t="s">
        <v>800</v>
      </c>
      <c r="G4601" s="162">
        <f>'3 - Encargos Soc Anexo C'!$C$55%*'6- Comp Preç Unit'!G4583</f>
        <v>20.055514000000002</v>
      </c>
    </row>
    <row r="4602" spans="1:7" ht="15">
      <c r="A4602" s="144"/>
      <c r="B4602" s="622"/>
      <c r="C4602" s="622"/>
      <c r="D4602" s="163"/>
      <c r="E4602" s="163"/>
      <c r="F4602" s="329" t="s">
        <v>258</v>
      </c>
      <c r="G4602" s="418">
        <f>'4 - BDI - Anexo D'!$I$26*(G4600+G4601)</f>
        <v>129.16023272665464</v>
      </c>
    </row>
    <row r="4603" spans="1:7" ht="16.5">
      <c r="A4603" s="144"/>
      <c r="B4603" s="622"/>
      <c r="C4603" s="622"/>
      <c r="D4603" s="163"/>
      <c r="E4603" s="163"/>
      <c r="F4603" s="308" t="s">
        <v>802</v>
      </c>
      <c r="G4603" s="309">
        <f>SUM(G4600:G4602)</f>
        <v>579.1632467266546</v>
      </c>
    </row>
    <row r="4604" spans="1:7" ht="16.5">
      <c r="A4604" s="171"/>
      <c r="B4604" s="171"/>
      <c r="C4604" s="171"/>
      <c r="D4604" s="171"/>
      <c r="E4604" s="171"/>
      <c r="F4604" s="308" t="s">
        <v>803</v>
      </c>
      <c r="G4604" s="309">
        <f>SUM(G4600:G4601)</f>
        <v>450.003014</v>
      </c>
    </row>
    <row r="4605" spans="1:7" ht="15">
      <c r="A4605" s="171"/>
      <c r="B4605" s="171"/>
      <c r="C4605" s="171"/>
      <c r="D4605" s="171"/>
      <c r="E4605" s="171"/>
      <c r="F4605" s="419"/>
      <c r="G4605" s="420"/>
    </row>
    <row r="4606" spans="1:7" ht="15">
      <c r="A4606" s="172" t="str">
        <f>'Orçamento Básico - Anexo A'!A202</f>
        <v>B.60.a</v>
      </c>
      <c r="B4606" s="167"/>
      <c r="C4606" s="432" t="str">
        <f>'Orçamento Básico - Anexo A'!B201</f>
        <v>Instalação de Luminária Autosustentável - Energia Solar</v>
      </c>
      <c r="D4606" s="167" t="s">
        <v>83</v>
      </c>
      <c r="E4606" s="167"/>
      <c r="F4606" s="167"/>
      <c r="G4606" s="173">
        <f>G4640</f>
        <v>3499.9954780000003</v>
      </c>
    </row>
    <row r="4607" spans="1:7" ht="15">
      <c r="A4607" s="144"/>
      <c r="B4607" s="145" t="s">
        <v>241</v>
      </c>
      <c r="C4607" s="320" t="str">
        <f>'Orçamento Básico - Anexo A'!B202</f>
        <v>Luminária LED - 40 W</v>
      </c>
      <c r="D4607" s="145"/>
      <c r="E4607" s="145"/>
      <c r="F4607" s="145"/>
      <c r="G4607" s="145"/>
    </row>
    <row r="4608" spans="1:7" ht="15">
      <c r="A4608" s="144"/>
      <c r="B4608" s="145" t="s">
        <v>242</v>
      </c>
      <c r="C4608" s="147" t="s">
        <v>83</v>
      </c>
      <c r="D4608" s="145"/>
      <c r="E4608" s="145"/>
      <c r="F4608" s="145"/>
      <c r="G4608" s="145"/>
    </row>
    <row r="4609" spans="1:7" ht="15">
      <c r="A4609" s="144"/>
      <c r="B4609" s="145" t="s">
        <v>93</v>
      </c>
      <c r="C4609" s="170" t="str">
        <f>A4606</f>
        <v>B.60.a</v>
      </c>
      <c r="D4609" s="145"/>
      <c r="E4609" s="145"/>
      <c r="F4609" s="145"/>
      <c r="G4609" s="145"/>
    </row>
    <row r="4610" spans="1:7" ht="15">
      <c r="A4610" s="144"/>
      <c r="B4610" s="145" t="s">
        <v>1350</v>
      </c>
      <c r="C4610" s="145" t="s">
        <v>1349</v>
      </c>
      <c r="D4610" s="145"/>
      <c r="E4610" s="145"/>
      <c r="F4610" s="145"/>
      <c r="G4610" s="145"/>
    </row>
    <row r="4611" spans="1:7" ht="15">
      <c r="A4611" s="144"/>
      <c r="B4611" s="145" t="s">
        <v>243</v>
      </c>
      <c r="C4611" s="149" t="s">
        <v>816</v>
      </c>
      <c r="D4611" s="145"/>
      <c r="E4611" s="145"/>
      <c r="F4611" s="145"/>
      <c r="G4611" s="145"/>
    </row>
    <row r="4612" spans="1:7" ht="15">
      <c r="A4612" s="144"/>
      <c r="B4612" s="145" t="s">
        <v>245</v>
      </c>
      <c r="C4612" s="150" t="s">
        <v>1334</v>
      </c>
      <c r="D4612" s="145"/>
      <c r="E4612" s="145"/>
      <c r="F4612" s="145"/>
      <c r="G4612" s="145"/>
    </row>
    <row r="4613" spans="1:7" ht="15">
      <c r="A4613" s="144"/>
      <c r="B4613" s="145"/>
      <c r="C4613" s="145"/>
      <c r="D4613" s="145"/>
      <c r="E4613" s="145"/>
      <c r="F4613" s="145"/>
      <c r="G4613" s="145"/>
    </row>
    <row r="4614" spans="1:7" ht="15">
      <c r="A4614" s="144"/>
      <c r="B4614" s="151" t="s">
        <v>246</v>
      </c>
      <c r="C4614" s="151" t="s">
        <v>69</v>
      </c>
      <c r="D4614" s="151" t="s">
        <v>91</v>
      </c>
      <c r="E4614" s="151" t="s">
        <v>247</v>
      </c>
      <c r="F4614" s="151" t="s">
        <v>248</v>
      </c>
      <c r="G4614" s="151" t="s">
        <v>249</v>
      </c>
    </row>
    <row r="4615" spans="1:7" ht="15">
      <c r="A4615" s="144"/>
      <c r="B4615" s="623" t="s">
        <v>789</v>
      </c>
      <c r="C4615" s="623"/>
      <c r="D4615" s="623"/>
      <c r="E4615" s="623"/>
      <c r="F4615" s="623"/>
      <c r="G4615" s="623"/>
    </row>
    <row r="4616" spans="1:7" ht="15">
      <c r="A4616" s="144"/>
      <c r="B4616" s="297" t="s">
        <v>585</v>
      </c>
      <c r="C4616" s="153" t="s">
        <v>790</v>
      </c>
      <c r="D4616" s="154" t="s">
        <v>251</v>
      </c>
      <c r="E4616" s="298">
        <v>1.5</v>
      </c>
      <c r="F4616" s="155">
        <v>5.6</v>
      </c>
      <c r="G4616" s="156">
        <f>E4616*F4616</f>
        <v>8.399999999999999</v>
      </c>
    </row>
    <row r="4617" spans="1:7" ht="15">
      <c r="A4617" s="144"/>
      <c r="B4617" s="297" t="s">
        <v>582</v>
      </c>
      <c r="C4617" s="153" t="s">
        <v>791</v>
      </c>
      <c r="D4617" s="154" t="s">
        <v>251</v>
      </c>
      <c r="E4617" s="298">
        <f>E4616</f>
        <v>1.5</v>
      </c>
      <c r="F4617" s="155">
        <v>7.2</v>
      </c>
      <c r="G4617" s="156">
        <f>E4617*F4617</f>
        <v>10.8</v>
      </c>
    </row>
    <row r="4618" spans="1:7" ht="15">
      <c r="A4618" s="144"/>
      <c r="B4618" s="619" t="s">
        <v>805</v>
      </c>
      <c r="C4618" s="619"/>
      <c r="D4618" s="619"/>
      <c r="E4618" s="619"/>
      <c r="F4618" s="619"/>
      <c r="G4618" s="156">
        <f>0.1*G4617</f>
        <v>1.08</v>
      </c>
    </row>
    <row r="4619" spans="1:7" ht="15">
      <c r="A4619" s="144"/>
      <c r="B4619" s="619" t="s">
        <v>792</v>
      </c>
      <c r="C4619" s="619"/>
      <c r="D4619" s="619"/>
      <c r="E4619" s="619"/>
      <c r="F4619" s="619"/>
      <c r="G4619" s="162">
        <f>SUM(G4616:G4618)</f>
        <v>20.28</v>
      </c>
    </row>
    <row r="4620" spans="1:7" ht="15">
      <c r="A4620" s="144"/>
      <c r="B4620" s="620" t="s">
        <v>90</v>
      </c>
      <c r="C4620" s="620"/>
      <c r="D4620" s="620"/>
      <c r="E4620" s="620"/>
      <c r="F4620" s="620"/>
      <c r="G4620" s="620"/>
    </row>
    <row r="4621" spans="1:7" ht="15">
      <c r="A4621" s="144"/>
      <c r="B4621" s="299" t="s">
        <v>629</v>
      </c>
      <c r="C4621" s="153" t="s">
        <v>630</v>
      </c>
      <c r="D4621" s="154" t="s">
        <v>825</v>
      </c>
      <c r="E4621" s="298">
        <v>3.55</v>
      </c>
      <c r="F4621" s="155">
        <v>3.44</v>
      </c>
      <c r="G4621" s="156">
        <f>E4621*F4621</f>
        <v>12.212</v>
      </c>
    </row>
    <row r="4622" spans="1:7" ht="15">
      <c r="A4622" s="144"/>
      <c r="B4622" s="299" t="s">
        <v>633</v>
      </c>
      <c r="C4622" s="153" t="s">
        <v>634</v>
      </c>
      <c r="D4622" s="154" t="s">
        <v>961</v>
      </c>
      <c r="E4622" s="298">
        <v>0.271</v>
      </c>
      <c r="F4622" s="155">
        <v>8.15</v>
      </c>
      <c r="G4622" s="156">
        <f>E4622*F4622</f>
        <v>2.2086500000000004</v>
      </c>
    </row>
    <row r="4623" spans="1:7" ht="15">
      <c r="A4623" s="144"/>
      <c r="B4623" s="299" t="s">
        <v>962</v>
      </c>
      <c r="C4623" s="153" t="s">
        <v>963</v>
      </c>
      <c r="D4623" s="154" t="s">
        <v>961</v>
      </c>
      <c r="E4623" s="298">
        <f>E4622</f>
        <v>0.271</v>
      </c>
      <c r="F4623" s="155">
        <v>11.2</v>
      </c>
      <c r="G4623" s="156">
        <f>E4623*F4623</f>
        <v>3.0352</v>
      </c>
    </row>
    <row r="4624" spans="1:7" ht="15">
      <c r="A4624" s="144"/>
      <c r="B4624" s="299">
        <v>2510</v>
      </c>
      <c r="C4624" s="153" t="s">
        <v>627</v>
      </c>
      <c r="D4624" s="154" t="s">
        <v>808</v>
      </c>
      <c r="E4624" s="298">
        <v>1</v>
      </c>
      <c r="F4624" s="155">
        <v>38.44</v>
      </c>
      <c r="G4624" s="156">
        <f>E4624*F4624</f>
        <v>38.44</v>
      </c>
    </row>
    <row r="4625" spans="1:7" ht="16.5">
      <c r="A4625" s="144"/>
      <c r="B4625" s="297" t="s">
        <v>1208</v>
      </c>
      <c r="C4625" s="153" t="s">
        <v>1172</v>
      </c>
      <c r="D4625" s="154" t="s">
        <v>808</v>
      </c>
      <c r="E4625" s="298">
        <v>1</v>
      </c>
      <c r="F4625" s="155">
        <f>650+2600</f>
        <v>3250</v>
      </c>
      <c r="G4625" s="156">
        <f>E4625*F4625</f>
        <v>3250</v>
      </c>
    </row>
    <row r="4626" spans="1:7" ht="15">
      <c r="A4626" s="144"/>
      <c r="B4626" s="619" t="s">
        <v>793</v>
      </c>
      <c r="C4626" s="619"/>
      <c r="D4626" s="619"/>
      <c r="E4626" s="619"/>
      <c r="F4626" s="619"/>
      <c r="G4626" s="162">
        <f>SUM(G4621:G4625)</f>
        <v>3305.89585</v>
      </c>
    </row>
    <row r="4627" spans="1:7" ht="15">
      <c r="A4627" s="144"/>
      <c r="B4627" s="620" t="s">
        <v>794</v>
      </c>
      <c r="C4627" s="620"/>
      <c r="D4627" s="620"/>
      <c r="E4627" s="620"/>
      <c r="F4627" s="620"/>
      <c r="G4627" s="620"/>
    </row>
    <row r="4628" spans="1:7" ht="24.75">
      <c r="A4628" s="144"/>
      <c r="B4628" s="297" t="s">
        <v>1175</v>
      </c>
      <c r="C4628" s="153" t="s">
        <v>239</v>
      </c>
      <c r="D4628" s="154" t="s">
        <v>240</v>
      </c>
      <c r="E4628" s="298">
        <f>E4616</f>
        <v>1.5</v>
      </c>
      <c r="F4628" s="155">
        <v>100.06</v>
      </c>
      <c r="G4628" s="156">
        <f>E4628*F4628</f>
        <v>150.09</v>
      </c>
    </row>
    <row r="4629" spans="1:7" ht="15">
      <c r="A4629" s="144"/>
      <c r="B4629" s="619" t="s">
        <v>797</v>
      </c>
      <c r="C4629" s="619"/>
      <c r="D4629" s="619"/>
      <c r="E4629" s="619"/>
      <c r="F4629" s="619"/>
      <c r="G4629" s="162">
        <f>G4628</f>
        <v>150.09</v>
      </c>
    </row>
    <row r="4630" spans="1:7" ht="15">
      <c r="A4630" s="144"/>
      <c r="B4630" s="620" t="s">
        <v>798</v>
      </c>
      <c r="C4630" s="620"/>
      <c r="D4630" s="620"/>
      <c r="E4630" s="620"/>
      <c r="F4630" s="620"/>
      <c r="G4630" s="620"/>
    </row>
    <row r="4631" spans="1:7" ht="15">
      <c r="A4631" s="144"/>
      <c r="B4631" s="300"/>
      <c r="C4631" s="153"/>
      <c r="D4631" s="154"/>
      <c r="E4631" s="298"/>
      <c r="F4631" s="298"/>
      <c r="G4631" s="156"/>
    </row>
    <row r="4632" spans="1:7" ht="15">
      <c r="A4632" s="144"/>
      <c r="B4632" s="300"/>
      <c r="C4632" s="301"/>
      <c r="D4632" s="154"/>
      <c r="E4632" s="298"/>
      <c r="F4632" s="302"/>
      <c r="G4632" s="156"/>
    </row>
    <row r="4633" spans="1:7" ht="15">
      <c r="A4633" s="144"/>
      <c r="B4633" s="303"/>
      <c r="C4633" s="304"/>
      <c r="D4633" s="305"/>
      <c r="E4633" s="306"/>
      <c r="F4633" s="305"/>
      <c r="G4633" s="306"/>
    </row>
    <row r="4634" spans="1:7" ht="15">
      <c r="A4634" s="144"/>
      <c r="B4634" s="621" t="s">
        <v>799</v>
      </c>
      <c r="C4634" s="621"/>
      <c r="D4634" s="621"/>
      <c r="E4634" s="621"/>
      <c r="F4634" s="621"/>
      <c r="G4634" s="307">
        <v>0</v>
      </c>
    </row>
    <row r="4635" spans="1:7" ht="15">
      <c r="A4635" s="144"/>
      <c r="B4635" s="435"/>
      <c r="C4635" s="435"/>
      <c r="D4635" s="435"/>
      <c r="E4635" s="435"/>
      <c r="F4635" s="435"/>
      <c r="G4635" s="435"/>
    </row>
    <row r="4636" spans="1:7" ht="16.5">
      <c r="A4636" s="144"/>
      <c r="B4636" s="435"/>
      <c r="C4636" s="435"/>
      <c r="D4636" s="435"/>
      <c r="E4636" s="435"/>
      <c r="F4636" s="434" t="s">
        <v>256</v>
      </c>
      <c r="G4636" s="162">
        <f>G4629+G4626+G4619</f>
        <v>3476.2658500000002</v>
      </c>
    </row>
    <row r="4637" spans="1:7" ht="24.75">
      <c r="A4637" s="144"/>
      <c r="B4637" s="435"/>
      <c r="C4637" s="435"/>
      <c r="D4637" s="435"/>
      <c r="E4637" s="435"/>
      <c r="F4637" s="434" t="s">
        <v>800</v>
      </c>
      <c r="G4637" s="162">
        <f>'3 - Encargos Soc Anexo C'!$C$55%*'6- Comp Preç Unit'!G4619</f>
        <v>23.729628000000005</v>
      </c>
    </row>
    <row r="4638" spans="1:7" ht="15">
      <c r="A4638" s="144"/>
      <c r="B4638" s="622"/>
      <c r="C4638" s="622"/>
      <c r="D4638" s="163"/>
      <c r="E4638" s="163"/>
      <c r="F4638" s="434" t="s">
        <v>258</v>
      </c>
      <c r="G4638" s="418">
        <f>'4 - BDI - Anexo D'!$I$26*(G4636+G4637)</f>
        <v>1004.5715615600719</v>
      </c>
    </row>
    <row r="4639" spans="1:7" ht="16.5">
      <c r="A4639" s="144"/>
      <c r="B4639" s="622"/>
      <c r="C4639" s="622"/>
      <c r="D4639" s="163"/>
      <c r="E4639" s="163"/>
      <c r="F4639" s="308" t="s">
        <v>802</v>
      </c>
      <c r="G4639" s="309">
        <f>SUM(G4636:G4638)</f>
        <v>4504.567039560072</v>
      </c>
    </row>
    <row r="4640" spans="1:7" ht="16.5">
      <c r="A4640" s="171"/>
      <c r="B4640" s="171"/>
      <c r="C4640" s="171"/>
      <c r="D4640" s="171"/>
      <c r="E4640" s="171"/>
      <c r="F4640" s="308" t="s">
        <v>803</v>
      </c>
      <c r="G4640" s="309">
        <f>SUM(G4636:G4637)</f>
        <v>3499.9954780000003</v>
      </c>
    </row>
    <row r="4641" spans="1:7" ht="15">
      <c r="A4641" s="171"/>
      <c r="B4641" s="171"/>
      <c r="C4641" s="171"/>
      <c r="D4641" s="171"/>
      <c r="E4641" s="171"/>
      <c r="F4641" s="419"/>
      <c r="G4641" s="420"/>
    </row>
    <row r="4642" spans="1:7" ht="15">
      <c r="A4642" s="172" t="str">
        <f>'Orçamento Básico - Anexo A'!A203</f>
        <v>B.60.b</v>
      </c>
      <c r="B4642" s="167"/>
      <c r="C4642" s="432" t="str">
        <f>'Orçamento Básico - Anexo A'!B201</f>
        <v>Instalação de Luminária Autosustentável - Energia Solar</v>
      </c>
      <c r="D4642" s="167" t="s">
        <v>83</v>
      </c>
      <c r="E4642" s="167"/>
      <c r="F4642" s="167"/>
      <c r="G4642" s="173">
        <f>G4676</f>
        <v>4999.995478</v>
      </c>
    </row>
    <row r="4643" spans="1:7" ht="15">
      <c r="A4643" s="144"/>
      <c r="B4643" s="145" t="s">
        <v>241</v>
      </c>
      <c r="C4643" s="301" t="str">
        <f>'Orçamento Básico - Anexo A'!B203</f>
        <v>Luminária LED - 60 W</v>
      </c>
      <c r="D4643" s="145"/>
      <c r="E4643" s="145"/>
      <c r="F4643" s="145"/>
      <c r="G4643" s="145"/>
    </row>
    <row r="4644" spans="1:7" ht="15">
      <c r="A4644" s="144"/>
      <c r="B4644" s="145" t="s">
        <v>242</v>
      </c>
      <c r="C4644" s="147" t="s">
        <v>83</v>
      </c>
      <c r="D4644" s="145"/>
      <c r="E4644" s="145"/>
      <c r="F4644" s="145"/>
      <c r="G4644" s="145"/>
    </row>
    <row r="4645" spans="1:7" ht="15">
      <c r="A4645" s="144"/>
      <c r="B4645" s="145" t="s">
        <v>93</v>
      </c>
      <c r="C4645" s="170" t="str">
        <f>A4642</f>
        <v>B.60.b</v>
      </c>
      <c r="D4645" s="145"/>
      <c r="E4645" s="145"/>
      <c r="F4645" s="145"/>
      <c r="G4645" s="145"/>
    </row>
    <row r="4646" spans="1:7" ht="15">
      <c r="A4646" s="144"/>
      <c r="B4646" s="145" t="s">
        <v>1350</v>
      </c>
      <c r="C4646" s="145" t="s">
        <v>1349</v>
      </c>
      <c r="D4646" s="145"/>
      <c r="E4646" s="145"/>
      <c r="F4646" s="145"/>
      <c r="G4646" s="145"/>
    </row>
    <row r="4647" spans="1:7" ht="15">
      <c r="A4647" s="144"/>
      <c r="B4647" s="145" t="s">
        <v>243</v>
      </c>
      <c r="C4647" s="149" t="s">
        <v>816</v>
      </c>
      <c r="D4647" s="145"/>
      <c r="E4647" s="145"/>
      <c r="F4647" s="145"/>
      <c r="G4647" s="145"/>
    </row>
    <row r="4648" spans="1:7" ht="15">
      <c r="A4648" s="144"/>
      <c r="B4648" s="145" t="s">
        <v>245</v>
      </c>
      <c r="C4648" s="150" t="s">
        <v>1334</v>
      </c>
      <c r="D4648" s="145"/>
      <c r="E4648" s="145"/>
      <c r="F4648" s="145"/>
      <c r="G4648" s="145"/>
    </row>
    <row r="4649" spans="1:7" ht="15">
      <c r="A4649" s="144"/>
      <c r="B4649" s="145"/>
      <c r="C4649" s="145"/>
      <c r="D4649" s="145"/>
      <c r="E4649" s="145"/>
      <c r="F4649" s="145"/>
      <c r="G4649" s="145"/>
    </row>
    <row r="4650" spans="1:7" ht="15">
      <c r="A4650" s="144"/>
      <c r="B4650" s="151" t="s">
        <v>246</v>
      </c>
      <c r="C4650" s="151" t="s">
        <v>69</v>
      </c>
      <c r="D4650" s="151" t="s">
        <v>91</v>
      </c>
      <c r="E4650" s="151" t="s">
        <v>247</v>
      </c>
      <c r="F4650" s="151" t="s">
        <v>248</v>
      </c>
      <c r="G4650" s="151" t="s">
        <v>249</v>
      </c>
    </row>
    <row r="4651" spans="1:7" ht="15">
      <c r="A4651" s="144"/>
      <c r="B4651" s="623" t="s">
        <v>789</v>
      </c>
      <c r="C4651" s="623"/>
      <c r="D4651" s="623"/>
      <c r="E4651" s="623"/>
      <c r="F4651" s="623"/>
      <c r="G4651" s="623"/>
    </row>
    <row r="4652" spans="1:7" ht="15">
      <c r="A4652" s="144"/>
      <c r="B4652" s="297" t="s">
        <v>585</v>
      </c>
      <c r="C4652" s="153" t="s">
        <v>790</v>
      </c>
      <c r="D4652" s="154" t="s">
        <v>251</v>
      </c>
      <c r="E4652" s="298">
        <v>1.5</v>
      </c>
      <c r="F4652" s="155">
        <v>5.6</v>
      </c>
      <c r="G4652" s="156">
        <f>E4652*F4652</f>
        <v>8.399999999999999</v>
      </c>
    </row>
    <row r="4653" spans="1:7" ht="15">
      <c r="A4653" s="144"/>
      <c r="B4653" s="297" t="s">
        <v>582</v>
      </c>
      <c r="C4653" s="153" t="s">
        <v>791</v>
      </c>
      <c r="D4653" s="154" t="s">
        <v>251</v>
      </c>
      <c r="E4653" s="298">
        <f>E4652</f>
        <v>1.5</v>
      </c>
      <c r="F4653" s="155">
        <v>7.2</v>
      </c>
      <c r="G4653" s="156">
        <f>E4653*F4653</f>
        <v>10.8</v>
      </c>
    </row>
    <row r="4654" spans="1:7" ht="15">
      <c r="A4654" s="144"/>
      <c r="B4654" s="619" t="s">
        <v>805</v>
      </c>
      <c r="C4654" s="619"/>
      <c r="D4654" s="619"/>
      <c r="E4654" s="619"/>
      <c r="F4654" s="619"/>
      <c r="G4654" s="156">
        <f>0.1*G4653</f>
        <v>1.08</v>
      </c>
    </row>
    <row r="4655" spans="1:7" ht="15">
      <c r="A4655" s="144"/>
      <c r="B4655" s="619" t="s">
        <v>792</v>
      </c>
      <c r="C4655" s="619"/>
      <c r="D4655" s="619"/>
      <c r="E4655" s="619"/>
      <c r="F4655" s="619"/>
      <c r="G4655" s="162">
        <f>SUM(G4652:G4654)</f>
        <v>20.28</v>
      </c>
    </row>
    <row r="4656" spans="1:7" ht="15">
      <c r="A4656" s="144"/>
      <c r="B4656" s="620" t="s">
        <v>90</v>
      </c>
      <c r="C4656" s="620"/>
      <c r="D4656" s="620"/>
      <c r="E4656" s="620"/>
      <c r="F4656" s="620"/>
      <c r="G4656" s="620"/>
    </row>
    <row r="4657" spans="1:7" ht="15">
      <c r="A4657" s="144"/>
      <c r="B4657" s="299" t="s">
        <v>629</v>
      </c>
      <c r="C4657" s="153" t="s">
        <v>630</v>
      </c>
      <c r="D4657" s="154" t="s">
        <v>825</v>
      </c>
      <c r="E4657" s="298">
        <v>3.55</v>
      </c>
      <c r="F4657" s="155">
        <v>3.44</v>
      </c>
      <c r="G4657" s="156">
        <f>E4657*F4657</f>
        <v>12.212</v>
      </c>
    </row>
    <row r="4658" spans="1:7" ht="15">
      <c r="A4658" s="144"/>
      <c r="B4658" s="299" t="s">
        <v>633</v>
      </c>
      <c r="C4658" s="153" t="s">
        <v>634</v>
      </c>
      <c r="D4658" s="154" t="s">
        <v>961</v>
      </c>
      <c r="E4658" s="298">
        <v>0.271</v>
      </c>
      <c r="F4658" s="155">
        <v>8.15</v>
      </c>
      <c r="G4658" s="156">
        <f>E4658*F4658</f>
        <v>2.2086500000000004</v>
      </c>
    </row>
    <row r="4659" spans="1:7" ht="15">
      <c r="A4659" s="144"/>
      <c r="B4659" s="299" t="s">
        <v>962</v>
      </c>
      <c r="C4659" s="153" t="s">
        <v>963</v>
      </c>
      <c r="D4659" s="154" t="s">
        <v>961</v>
      </c>
      <c r="E4659" s="298">
        <f>E4658</f>
        <v>0.271</v>
      </c>
      <c r="F4659" s="155">
        <v>11.2</v>
      </c>
      <c r="G4659" s="156">
        <f>E4659*F4659</f>
        <v>3.0352</v>
      </c>
    </row>
    <row r="4660" spans="1:7" ht="15">
      <c r="A4660" s="144"/>
      <c r="B4660" s="299">
        <v>2510</v>
      </c>
      <c r="C4660" s="153" t="s">
        <v>627</v>
      </c>
      <c r="D4660" s="154" t="s">
        <v>808</v>
      </c>
      <c r="E4660" s="298">
        <v>1</v>
      </c>
      <c r="F4660" s="155">
        <v>38.44</v>
      </c>
      <c r="G4660" s="156">
        <f>E4660*F4660</f>
        <v>38.44</v>
      </c>
    </row>
    <row r="4661" spans="1:7" ht="16.5">
      <c r="A4661" s="144"/>
      <c r="B4661" s="297" t="s">
        <v>1209</v>
      </c>
      <c r="C4661" s="153" t="s">
        <v>1173</v>
      </c>
      <c r="D4661" s="154" t="s">
        <v>808</v>
      </c>
      <c r="E4661" s="298">
        <v>1</v>
      </c>
      <c r="F4661" s="155">
        <f>650+2600+1500</f>
        <v>4750</v>
      </c>
      <c r="G4661" s="156">
        <f>E4661*F4661</f>
        <v>4750</v>
      </c>
    </row>
    <row r="4662" spans="1:7" ht="15">
      <c r="A4662" s="144"/>
      <c r="B4662" s="619" t="s">
        <v>793</v>
      </c>
      <c r="C4662" s="619"/>
      <c r="D4662" s="619"/>
      <c r="E4662" s="619"/>
      <c r="F4662" s="619"/>
      <c r="G4662" s="162">
        <f>SUM(G4657:G4661)</f>
        <v>4805.89585</v>
      </c>
    </row>
    <row r="4663" spans="1:7" ht="15">
      <c r="A4663" s="144"/>
      <c r="B4663" s="620" t="s">
        <v>794</v>
      </c>
      <c r="C4663" s="620"/>
      <c r="D4663" s="620"/>
      <c r="E4663" s="620"/>
      <c r="F4663" s="620"/>
      <c r="G4663" s="620"/>
    </row>
    <row r="4664" spans="1:7" ht="24.75">
      <c r="A4664" s="144"/>
      <c r="B4664" s="297" t="s">
        <v>1175</v>
      </c>
      <c r="C4664" s="153" t="s">
        <v>239</v>
      </c>
      <c r="D4664" s="154" t="s">
        <v>240</v>
      </c>
      <c r="E4664" s="298">
        <f>E4652</f>
        <v>1.5</v>
      </c>
      <c r="F4664" s="155">
        <v>100.06</v>
      </c>
      <c r="G4664" s="156">
        <f>E4664*F4664</f>
        <v>150.09</v>
      </c>
    </row>
    <row r="4665" spans="1:7" ht="15">
      <c r="A4665" s="144"/>
      <c r="B4665" s="619" t="s">
        <v>797</v>
      </c>
      <c r="C4665" s="619"/>
      <c r="D4665" s="619"/>
      <c r="E4665" s="619"/>
      <c r="F4665" s="619"/>
      <c r="G4665" s="162">
        <f>G4664</f>
        <v>150.09</v>
      </c>
    </row>
    <row r="4666" spans="1:7" ht="15">
      <c r="A4666" s="144"/>
      <c r="B4666" s="620" t="s">
        <v>798</v>
      </c>
      <c r="C4666" s="620"/>
      <c r="D4666" s="620"/>
      <c r="E4666" s="620"/>
      <c r="F4666" s="620"/>
      <c r="G4666" s="620"/>
    </row>
    <row r="4667" spans="1:7" ht="15">
      <c r="A4667" s="144"/>
      <c r="B4667" s="300"/>
      <c r="C4667" s="153"/>
      <c r="D4667" s="154"/>
      <c r="E4667" s="298"/>
      <c r="F4667" s="298"/>
      <c r="G4667" s="156"/>
    </row>
    <row r="4668" spans="1:7" ht="15">
      <c r="A4668" s="144"/>
      <c r="B4668" s="300"/>
      <c r="C4668" s="301"/>
      <c r="D4668" s="154"/>
      <c r="E4668" s="298"/>
      <c r="F4668" s="302"/>
      <c r="G4668" s="156"/>
    </row>
    <row r="4669" spans="1:7" ht="15">
      <c r="A4669" s="144"/>
      <c r="B4669" s="303"/>
      <c r="C4669" s="304"/>
      <c r="D4669" s="305"/>
      <c r="E4669" s="306"/>
      <c r="F4669" s="305"/>
      <c r="G4669" s="306"/>
    </row>
    <row r="4670" spans="1:7" ht="15">
      <c r="A4670" s="144"/>
      <c r="B4670" s="621" t="s">
        <v>799</v>
      </c>
      <c r="C4670" s="621"/>
      <c r="D4670" s="621"/>
      <c r="E4670" s="621"/>
      <c r="F4670" s="621"/>
      <c r="G4670" s="307">
        <v>0</v>
      </c>
    </row>
    <row r="4671" spans="1:7" ht="15">
      <c r="A4671" s="144"/>
      <c r="B4671" s="435"/>
      <c r="C4671" s="435"/>
      <c r="D4671" s="435"/>
      <c r="E4671" s="435"/>
      <c r="F4671" s="435"/>
      <c r="G4671" s="435"/>
    </row>
    <row r="4672" spans="1:7" ht="16.5">
      <c r="A4672" s="144"/>
      <c r="B4672" s="435"/>
      <c r="C4672" s="435"/>
      <c r="D4672" s="435"/>
      <c r="E4672" s="435"/>
      <c r="F4672" s="434" t="s">
        <v>256</v>
      </c>
      <c r="G4672" s="162">
        <f>G4665+G4662+G4655</f>
        <v>4976.26585</v>
      </c>
    </row>
    <row r="4673" spans="1:7" ht="24.75">
      <c r="A4673" s="144"/>
      <c r="B4673" s="435"/>
      <c r="C4673" s="435"/>
      <c r="D4673" s="435"/>
      <c r="E4673" s="435"/>
      <c r="F4673" s="434" t="s">
        <v>800</v>
      </c>
      <c r="G4673" s="162">
        <f>'3 - Encargos Soc Anexo C'!$C$55%*'6- Comp Preç Unit'!G4655</f>
        <v>23.729628000000005</v>
      </c>
    </row>
    <row r="4674" spans="1:7" ht="15">
      <c r="A4674" s="144"/>
      <c r="B4674" s="622"/>
      <c r="C4674" s="622"/>
      <c r="D4674" s="163"/>
      <c r="E4674" s="163"/>
      <c r="F4674" s="434" t="s">
        <v>258</v>
      </c>
      <c r="G4674" s="418">
        <f>'4 - BDI - Anexo D'!$I$26*(G4672+G4673)</f>
        <v>1435.1027870464459</v>
      </c>
    </row>
    <row r="4675" spans="1:7" ht="16.5">
      <c r="A4675" s="144"/>
      <c r="B4675" s="622"/>
      <c r="C4675" s="622"/>
      <c r="D4675" s="163"/>
      <c r="E4675" s="163"/>
      <c r="F4675" s="308" t="s">
        <v>802</v>
      </c>
      <c r="G4675" s="309">
        <f>SUM(G4672:G4674)</f>
        <v>6435.098265046446</v>
      </c>
    </row>
    <row r="4676" spans="1:7" ht="16.5">
      <c r="A4676" s="171"/>
      <c r="B4676" s="171"/>
      <c r="C4676" s="171"/>
      <c r="D4676" s="171"/>
      <c r="E4676" s="171"/>
      <c r="F4676" s="308" t="s">
        <v>803</v>
      </c>
      <c r="G4676" s="309">
        <f>SUM(G4672:G4673)</f>
        <v>4999.995478</v>
      </c>
    </row>
    <row r="4677" spans="1:7" ht="15">
      <c r="A4677" s="171"/>
      <c r="B4677" s="171"/>
      <c r="C4677" s="171"/>
      <c r="D4677" s="171"/>
      <c r="E4677" s="171"/>
      <c r="F4677" s="419"/>
      <c r="G4677" s="441"/>
    </row>
    <row r="4678" spans="1:7" ht="15">
      <c r="A4678" s="172" t="str">
        <f>'Orçamento Básico - Anexo A'!A204</f>
        <v>B.60.c</v>
      </c>
      <c r="B4678" s="167"/>
      <c r="C4678" s="432" t="str">
        <f>'Orçamento Básico - Anexo A'!B201</f>
        <v>Instalação de Luminária Autosustentável - Energia Solar</v>
      </c>
      <c r="D4678" s="167" t="s">
        <v>83</v>
      </c>
      <c r="E4678" s="167"/>
      <c r="F4678" s="167"/>
      <c r="G4678" s="173">
        <f>G4712</f>
        <v>6499.995478</v>
      </c>
    </row>
    <row r="4679" spans="1:7" ht="15">
      <c r="A4679" s="144"/>
      <c r="B4679" s="145" t="s">
        <v>241</v>
      </c>
      <c r="C4679" s="442" t="str">
        <f>'Orçamento Básico - Anexo A'!B204</f>
        <v>Luminária LED - 80 W</v>
      </c>
      <c r="D4679" s="145"/>
      <c r="E4679" s="145"/>
      <c r="F4679" s="145"/>
      <c r="G4679" s="145"/>
    </row>
    <row r="4680" spans="1:7" ht="15">
      <c r="A4680" s="144"/>
      <c r="B4680" s="145" t="s">
        <v>242</v>
      </c>
      <c r="C4680" s="147" t="s">
        <v>83</v>
      </c>
      <c r="D4680" s="145"/>
      <c r="E4680" s="145"/>
      <c r="F4680" s="145"/>
      <c r="G4680" s="145"/>
    </row>
    <row r="4681" spans="1:7" ht="15">
      <c r="A4681" s="144"/>
      <c r="B4681" s="145" t="s">
        <v>93</v>
      </c>
      <c r="C4681" s="170" t="str">
        <f>A4678</f>
        <v>B.60.c</v>
      </c>
      <c r="D4681" s="145"/>
      <c r="E4681" s="145"/>
      <c r="F4681" s="145"/>
      <c r="G4681" s="145"/>
    </row>
    <row r="4682" spans="1:7" ht="15">
      <c r="A4682" s="144"/>
      <c r="B4682" s="145" t="s">
        <v>1350</v>
      </c>
      <c r="C4682" s="145" t="s">
        <v>1349</v>
      </c>
      <c r="D4682" s="145"/>
      <c r="E4682" s="145"/>
      <c r="F4682" s="145"/>
      <c r="G4682" s="145"/>
    </row>
    <row r="4683" spans="1:7" ht="15">
      <c r="A4683" s="144"/>
      <c r="B4683" s="145" t="s">
        <v>243</v>
      </c>
      <c r="C4683" s="149" t="s">
        <v>816</v>
      </c>
      <c r="D4683" s="145"/>
      <c r="E4683" s="145"/>
      <c r="F4683" s="145"/>
      <c r="G4683" s="145"/>
    </row>
    <row r="4684" spans="1:7" ht="15">
      <c r="A4684" s="144"/>
      <c r="B4684" s="145" t="s">
        <v>245</v>
      </c>
      <c r="C4684" s="150" t="s">
        <v>1334</v>
      </c>
      <c r="D4684" s="145"/>
      <c r="E4684" s="145"/>
      <c r="F4684" s="145"/>
      <c r="G4684" s="145"/>
    </row>
    <row r="4685" spans="1:7" ht="15">
      <c r="A4685" s="144"/>
      <c r="B4685" s="145"/>
      <c r="C4685" s="145"/>
      <c r="D4685" s="145"/>
      <c r="E4685" s="145"/>
      <c r="F4685" s="145"/>
      <c r="G4685" s="145"/>
    </row>
    <row r="4686" spans="1:7" ht="15">
      <c r="A4686" s="144"/>
      <c r="B4686" s="151" t="s">
        <v>246</v>
      </c>
      <c r="C4686" s="151" t="s">
        <v>69</v>
      </c>
      <c r="D4686" s="151" t="s">
        <v>91</v>
      </c>
      <c r="E4686" s="151" t="s">
        <v>247</v>
      </c>
      <c r="F4686" s="151" t="s">
        <v>248</v>
      </c>
      <c r="G4686" s="151" t="s">
        <v>249</v>
      </c>
    </row>
    <row r="4687" spans="1:7" ht="15">
      <c r="A4687" s="144"/>
      <c r="B4687" s="623" t="s">
        <v>789</v>
      </c>
      <c r="C4687" s="623"/>
      <c r="D4687" s="623"/>
      <c r="E4687" s="623"/>
      <c r="F4687" s="623"/>
      <c r="G4687" s="623"/>
    </row>
    <row r="4688" spans="1:7" ht="15">
      <c r="A4688" s="144"/>
      <c r="B4688" s="297" t="s">
        <v>585</v>
      </c>
      <c r="C4688" s="153" t="s">
        <v>790</v>
      </c>
      <c r="D4688" s="154" t="s">
        <v>251</v>
      </c>
      <c r="E4688" s="298">
        <v>1.5</v>
      </c>
      <c r="F4688" s="155">
        <v>5.6</v>
      </c>
      <c r="G4688" s="156">
        <f>E4688*F4688</f>
        <v>8.399999999999999</v>
      </c>
    </row>
    <row r="4689" spans="1:7" ht="15">
      <c r="A4689" s="144"/>
      <c r="B4689" s="297" t="s">
        <v>582</v>
      </c>
      <c r="C4689" s="153" t="s">
        <v>791</v>
      </c>
      <c r="D4689" s="154" t="s">
        <v>251</v>
      </c>
      <c r="E4689" s="298">
        <f>E4688</f>
        <v>1.5</v>
      </c>
      <c r="F4689" s="155">
        <v>7.2</v>
      </c>
      <c r="G4689" s="156">
        <f>E4689*F4689</f>
        <v>10.8</v>
      </c>
    </row>
    <row r="4690" spans="1:7" ht="15">
      <c r="A4690" s="144"/>
      <c r="B4690" s="619" t="s">
        <v>805</v>
      </c>
      <c r="C4690" s="619"/>
      <c r="D4690" s="619"/>
      <c r="E4690" s="619"/>
      <c r="F4690" s="619"/>
      <c r="G4690" s="156">
        <f>0.1*G4689</f>
        <v>1.08</v>
      </c>
    </row>
    <row r="4691" spans="1:7" ht="15">
      <c r="A4691" s="144"/>
      <c r="B4691" s="619" t="s">
        <v>792</v>
      </c>
      <c r="C4691" s="619"/>
      <c r="D4691" s="619"/>
      <c r="E4691" s="619"/>
      <c r="F4691" s="619"/>
      <c r="G4691" s="162">
        <f>SUM(G4688:G4690)</f>
        <v>20.28</v>
      </c>
    </row>
    <row r="4692" spans="1:7" ht="15">
      <c r="A4692" s="144"/>
      <c r="B4692" s="620" t="s">
        <v>90</v>
      </c>
      <c r="C4692" s="620"/>
      <c r="D4692" s="620"/>
      <c r="E4692" s="620"/>
      <c r="F4692" s="620"/>
      <c r="G4692" s="620"/>
    </row>
    <row r="4693" spans="1:7" ht="15">
      <c r="A4693" s="144"/>
      <c r="B4693" s="299" t="s">
        <v>629</v>
      </c>
      <c r="C4693" s="153" t="s">
        <v>630</v>
      </c>
      <c r="D4693" s="154" t="s">
        <v>825</v>
      </c>
      <c r="E4693" s="298">
        <v>3.55</v>
      </c>
      <c r="F4693" s="155">
        <v>3.44</v>
      </c>
      <c r="G4693" s="156">
        <f>E4693*F4693</f>
        <v>12.212</v>
      </c>
    </row>
    <row r="4694" spans="1:7" ht="15">
      <c r="A4694" s="144"/>
      <c r="B4694" s="299" t="s">
        <v>633</v>
      </c>
      <c r="C4694" s="153" t="s">
        <v>634</v>
      </c>
      <c r="D4694" s="154" t="s">
        <v>961</v>
      </c>
      <c r="E4694" s="298">
        <v>0.271</v>
      </c>
      <c r="F4694" s="155">
        <v>8.15</v>
      </c>
      <c r="G4694" s="156">
        <f>E4694*F4694</f>
        <v>2.2086500000000004</v>
      </c>
    </row>
    <row r="4695" spans="1:7" ht="15">
      <c r="A4695" s="144"/>
      <c r="B4695" s="299" t="s">
        <v>962</v>
      </c>
      <c r="C4695" s="153" t="s">
        <v>963</v>
      </c>
      <c r="D4695" s="154" t="s">
        <v>961</v>
      </c>
      <c r="E4695" s="298">
        <f>E4694</f>
        <v>0.271</v>
      </c>
      <c r="F4695" s="155">
        <v>11.2</v>
      </c>
      <c r="G4695" s="156">
        <f>E4695*F4695</f>
        <v>3.0352</v>
      </c>
    </row>
    <row r="4696" spans="1:7" ht="15">
      <c r="A4696" s="144"/>
      <c r="B4696" s="299">
        <v>2510</v>
      </c>
      <c r="C4696" s="153" t="s">
        <v>627</v>
      </c>
      <c r="D4696" s="154" t="s">
        <v>808</v>
      </c>
      <c r="E4696" s="298">
        <v>1</v>
      </c>
      <c r="F4696" s="155">
        <v>38.44</v>
      </c>
      <c r="G4696" s="156">
        <f>E4696*F4696</f>
        <v>38.44</v>
      </c>
    </row>
    <row r="4697" spans="1:7" ht="16.5">
      <c r="A4697" s="144"/>
      <c r="B4697" s="297" t="s">
        <v>1210</v>
      </c>
      <c r="C4697" s="153" t="s">
        <v>1174</v>
      </c>
      <c r="D4697" s="154" t="s">
        <v>808</v>
      </c>
      <c r="E4697" s="298">
        <v>1</v>
      </c>
      <c r="F4697" s="155">
        <f>650+2600+3000</f>
        <v>6250</v>
      </c>
      <c r="G4697" s="156">
        <f>E4697*F4697</f>
        <v>6250</v>
      </c>
    </row>
    <row r="4698" spans="1:7" ht="15">
      <c r="A4698" s="144"/>
      <c r="B4698" s="619" t="s">
        <v>793</v>
      </c>
      <c r="C4698" s="619"/>
      <c r="D4698" s="619"/>
      <c r="E4698" s="619"/>
      <c r="F4698" s="619"/>
      <c r="G4698" s="162">
        <f>SUM(G4693:G4697)</f>
        <v>6305.89585</v>
      </c>
    </row>
    <row r="4699" spans="1:7" ht="15">
      <c r="A4699" s="144"/>
      <c r="B4699" s="620" t="s">
        <v>794</v>
      </c>
      <c r="C4699" s="620"/>
      <c r="D4699" s="620"/>
      <c r="E4699" s="620"/>
      <c r="F4699" s="620"/>
      <c r="G4699" s="620"/>
    </row>
    <row r="4700" spans="1:7" ht="24.75">
      <c r="A4700" s="144"/>
      <c r="B4700" s="297" t="s">
        <v>1175</v>
      </c>
      <c r="C4700" s="153" t="s">
        <v>239</v>
      </c>
      <c r="D4700" s="154" t="s">
        <v>240</v>
      </c>
      <c r="E4700" s="298">
        <f>E4688</f>
        <v>1.5</v>
      </c>
      <c r="F4700" s="155">
        <v>100.06</v>
      </c>
      <c r="G4700" s="156">
        <f>E4700*F4700</f>
        <v>150.09</v>
      </c>
    </row>
    <row r="4701" spans="1:7" ht="15">
      <c r="A4701" s="144"/>
      <c r="B4701" s="619" t="s">
        <v>797</v>
      </c>
      <c r="C4701" s="619"/>
      <c r="D4701" s="619"/>
      <c r="E4701" s="619"/>
      <c r="F4701" s="619"/>
      <c r="G4701" s="162">
        <f>G4700</f>
        <v>150.09</v>
      </c>
    </row>
    <row r="4702" spans="1:7" ht="15">
      <c r="A4702" s="144"/>
      <c r="B4702" s="620" t="s">
        <v>798</v>
      </c>
      <c r="C4702" s="620"/>
      <c r="D4702" s="620"/>
      <c r="E4702" s="620"/>
      <c r="F4702" s="620"/>
      <c r="G4702" s="620"/>
    </row>
    <row r="4703" spans="1:7" ht="15">
      <c r="A4703" s="144"/>
      <c r="B4703" s="300"/>
      <c r="C4703" s="153"/>
      <c r="D4703" s="154"/>
      <c r="E4703" s="298"/>
      <c r="F4703" s="298"/>
      <c r="G4703" s="156"/>
    </row>
    <row r="4704" spans="1:7" ht="15">
      <c r="A4704" s="144"/>
      <c r="B4704" s="300"/>
      <c r="C4704" s="301"/>
      <c r="D4704" s="154"/>
      <c r="E4704" s="298"/>
      <c r="F4704" s="302"/>
      <c r="G4704" s="156"/>
    </row>
    <row r="4705" spans="1:7" ht="15">
      <c r="A4705" s="144"/>
      <c r="B4705" s="303"/>
      <c r="C4705" s="304"/>
      <c r="D4705" s="305"/>
      <c r="E4705" s="306"/>
      <c r="F4705" s="305"/>
      <c r="G4705" s="306"/>
    </row>
    <row r="4706" spans="1:7" ht="15">
      <c r="A4706" s="144"/>
      <c r="B4706" s="621" t="s">
        <v>799</v>
      </c>
      <c r="C4706" s="621"/>
      <c r="D4706" s="621"/>
      <c r="E4706" s="621"/>
      <c r="F4706" s="621"/>
      <c r="G4706" s="307">
        <v>0</v>
      </c>
    </row>
    <row r="4707" spans="1:7" ht="15">
      <c r="A4707" s="144"/>
      <c r="B4707" s="435"/>
      <c r="C4707" s="435"/>
      <c r="D4707" s="435"/>
      <c r="E4707" s="435"/>
      <c r="F4707" s="435"/>
      <c r="G4707" s="435"/>
    </row>
    <row r="4708" spans="1:7" ht="16.5">
      <c r="A4708" s="144"/>
      <c r="B4708" s="435"/>
      <c r="C4708" s="435"/>
      <c r="D4708" s="435"/>
      <c r="E4708" s="435"/>
      <c r="F4708" s="434" t="s">
        <v>256</v>
      </c>
      <c r="G4708" s="162">
        <f>G4701+G4698+G4691</f>
        <v>6476.26585</v>
      </c>
    </row>
    <row r="4709" spans="1:7" ht="24.75">
      <c r="A4709" s="144"/>
      <c r="B4709" s="435"/>
      <c r="C4709" s="435"/>
      <c r="D4709" s="435"/>
      <c r="E4709" s="435"/>
      <c r="F4709" s="434" t="s">
        <v>800</v>
      </c>
      <c r="G4709" s="162">
        <f>'3 - Encargos Soc Anexo C'!$C$55%*'6- Comp Preç Unit'!G4691</f>
        <v>23.729628000000005</v>
      </c>
    </row>
    <row r="4710" spans="1:7" ht="15">
      <c r="A4710" s="144"/>
      <c r="B4710" s="622"/>
      <c r="C4710" s="622"/>
      <c r="D4710" s="163"/>
      <c r="E4710" s="163"/>
      <c r="F4710" s="434" t="s">
        <v>258</v>
      </c>
      <c r="G4710" s="418">
        <f>'4 - BDI - Anexo D'!$I$26*(G4708+G4709)</f>
        <v>1865.63401253282</v>
      </c>
    </row>
    <row r="4711" spans="1:7" ht="16.5">
      <c r="A4711" s="144"/>
      <c r="B4711" s="622"/>
      <c r="C4711" s="622"/>
      <c r="D4711" s="163"/>
      <c r="E4711" s="163"/>
      <c r="F4711" s="308" t="s">
        <v>802</v>
      </c>
      <c r="G4711" s="309">
        <f>SUM(G4708:G4710)</f>
        <v>8365.62949053282</v>
      </c>
    </row>
    <row r="4712" spans="1:7" ht="16.5">
      <c r="A4712" s="171"/>
      <c r="B4712" s="171"/>
      <c r="C4712" s="171"/>
      <c r="D4712" s="171"/>
      <c r="E4712" s="171"/>
      <c r="F4712" s="308" t="s">
        <v>803</v>
      </c>
      <c r="G4712" s="309">
        <f>SUM(G4708:G4709)</f>
        <v>6499.995478</v>
      </c>
    </row>
    <row r="4714" spans="1:7" ht="15">
      <c r="A4714" s="172" t="str">
        <f>'Orçamento Básico - Anexo A'!A206</f>
        <v>B.61.a</v>
      </c>
      <c r="B4714" s="167"/>
      <c r="C4714" s="433" t="str">
        <f>'Orçamento Básico - Anexo A'!B205</f>
        <v>Disponibilidade de turma leve, com veículo leve, por hora</v>
      </c>
      <c r="D4714" s="167" t="s">
        <v>83</v>
      </c>
      <c r="E4714" s="167"/>
      <c r="F4714" s="167"/>
      <c r="G4714" s="173">
        <f>G4746</f>
        <v>75.3825836666667</v>
      </c>
    </row>
    <row r="4715" spans="1:7" ht="15">
      <c r="A4715" s="144"/>
      <c r="B4715" s="145" t="s">
        <v>241</v>
      </c>
      <c r="C4715" s="430" t="str">
        <f>'Orçamento Básico - Anexo A'!B206</f>
        <v>Em dias úteis</v>
      </c>
      <c r="D4715" s="145"/>
      <c r="E4715" s="145"/>
      <c r="F4715" s="145"/>
      <c r="G4715" s="145"/>
    </row>
    <row r="4716" spans="1:7" ht="15">
      <c r="A4716" s="144"/>
      <c r="B4716" s="145" t="s">
        <v>242</v>
      </c>
      <c r="C4716" s="147" t="s">
        <v>83</v>
      </c>
      <c r="D4716" s="145"/>
      <c r="E4716" s="145"/>
      <c r="F4716" s="145"/>
      <c r="G4716" s="145"/>
    </row>
    <row r="4717" spans="1:7" ht="15">
      <c r="A4717" s="144"/>
      <c r="B4717" s="145" t="s">
        <v>93</v>
      </c>
      <c r="C4717" s="170" t="str">
        <f>A4714</f>
        <v>B.61.a</v>
      </c>
      <c r="D4717" s="145"/>
      <c r="E4717" s="145"/>
      <c r="F4717" s="145"/>
      <c r="G4717" s="145"/>
    </row>
    <row r="4718" spans="1:7" ht="15">
      <c r="A4718" s="144"/>
      <c r="B4718" s="145" t="s">
        <v>1350</v>
      </c>
      <c r="C4718" s="145" t="s">
        <v>1349</v>
      </c>
      <c r="D4718" s="145"/>
      <c r="E4718" s="145"/>
      <c r="F4718" s="145"/>
      <c r="G4718" s="145"/>
    </row>
    <row r="4719" spans="1:7" ht="15">
      <c r="A4719" s="144"/>
      <c r="B4719" s="145" t="s">
        <v>243</v>
      </c>
      <c r="C4719" s="149" t="s">
        <v>816</v>
      </c>
      <c r="D4719" s="145"/>
      <c r="E4719" s="145"/>
      <c r="F4719" s="145"/>
      <c r="G4719" s="145"/>
    </row>
    <row r="4720" spans="1:7" ht="15">
      <c r="A4720" s="144"/>
      <c r="B4720" s="145" t="s">
        <v>245</v>
      </c>
      <c r="C4720" s="150" t="s">
        <v>1334</v>
      </c>
      <c r="D4720" s="145"/>
      <c r="E4720" s="145"/>
      <c r="F4720" s="145"/>
      <c r="G4720" s="145"/>
    </row>
    <row r="4721" spans="1:7" ht="15">
      <c r="A4721" s="144"/>
      <c r="B4721" s="145"/>
      <c r="C4721" s="145"/>
      <c r="D4721" s="145"/>
      <c r="E4721" s="145"/>
      <c r="F4721" s="145"/>
      <c r="G4721" s="145"/>
    </row>
    <row r="4722" spans="1:7" ht="15">
      <c r="A4722" s="144"/>
      <c r="B4722" s="151" t="s">
        <v>246</v>
      </c>
      <c r="C4722" s="151" t="s">
        <v>69</v>
      </c>
      <c r="D4722" s="151" t="s">
        <v>91</v>
      </c>
      <c r="E4722" s="151" t="s">
        <v>247</v>
      </c>
      <c r="F4722" s="151" t="s">
        <v>248</v>
      </c>
      <c r="G4722" s="151" t="s">
        <v>249</v>
      </c>
    </row>
    <row r="4723" spans="1:7" ht="15">
      <c r="A4723" s="144"/>
      <c r="B4723" s="630" t="s">
        <v>789</v>
      </c>
      <c r="C4723" s="631"/>
      <c r="D4723" s="631"/>
      <c r="E4723" s="631"/>
      <c r="F4723" s="631"/>
      <c r="G4723" s="632"/>
    </row>
    <row r="4724" spans="1:7" ht="15">
      <c r="A4724" s="144"/>
      <c r="B4724" s="297" t="s">
        <v>585</v>
      </c>
      <c r="C4724" s="153" t="s">
        <v>790</v>
      </c>
      <c r="D4724" s="154" t="s">
        <v>251</v>
      </c>
      <c r="E4724" s="298">
        <v>1</v>
      </c>
      <c r="F4724" s="155">
        <v>5.6</v>
      </c>
      <c r="G4724" s="156">
        <f>E4724*F4724</f>
        <v>5.6</v>
      </c>
    </row>
    <row r="4725" spans="1:7" ht="15">
      <c r="A4725" s="144"/>
      <c r="B4725" s="297" t="s">
        <v>582</v>
      </c>
      <c r="C4725" s="153" t="s">
        <v>791</v>
      </c>
      <c r="D4725" s="154" t="s">
        <v>251</v>
      </c>
      <c r="E4725" s="298">
        <v>1</v>
      </c>
      <c r="F4725" s="155">
        <v>7.2</v>
      </c>
      <c r="G4725" s="156">
        <f aca="true" t="shared" si="4" ref="G4725">E4725*F4725</f>
        <v>7.2</v>
      </c>
    </row>
    <row r="4726" spans="1:7" ht="15" customHeight="1">
      <c r="A4726" s="144"/>
      <c r="B4726" s="624" t="s">
        <v>805</v>
      </c>
      <c r="C4726" s="625"/>
      <c r="D4726" s="625"/>
      <c r="E4726" s="625"/>
      <c r="F4726" s="626"/>
      <c r="G4726" s="156">
        <f>0.1*G4725</f>
        <v>0.7200000000000001</v>
      </c>
    </row>
    <row r="4727" spans="1:7" ht="15" customHeight="1">
      <c r="A4727" s="144"/>
      <c r="B4727" s="624" t="s">
        <v>792</v>
      </c>
      <c r="C4727" s="625"/>
      <c r="D4727" s="625"/>
      <c r="E4727" s="625"/>
      <c r="F4727" s="626"/>
      <c r="G4727" s="162">
        <f>SUM(G4724:G4726)</f>
        <v>13.520000000000001</v>
      </c>
    </row>
    <row r="4728" spans="1:7" ht="15">
      <c r="A4728" s="144"/>
      <c r="B4728" s="627" t="s">
        <v>90</v>
      </c>
      <c r="C4728" s="628"/>
      <c r="D4728" s="628"/>
      <c r="E4728" s="628"/>
      <c r="F4728" s="628"/>
      <c r="G4728" s="629"/>
    </row>
    <row r="4729" spans="1:7" ht="15">
      <c r="A4729" s="144"/>
      <c r="B4729" s="434"/>
      <c r="C4729" s="434"/>
      <c r="D4729" s="434"/>
      <c r="E4729" s="434"/>
      <c r="F4729" s="434"/>
      <c r="G4729" s="434"/>
    </row>
    <row r="4730" spans="1:7" ht="15">
      <c r="A4730" s="144"/>
      <c r="B4730" s="299"/>
      <c r="C4730" s="153"/>
      <c r="D4730" s="154"/>
      <c r="E4730" s="298"/>
      <c r="F4730" s="155"/>
      <c r="G4730" s="156"/>
    </row>
    <row r="4731" spans="1:7" ht="15">
      <c r="A4731" s="144"/>
      <c r="B4731" s="299"/>
      <c r="C4731" s="153"/>
      <c r="D4731" s="154"/>
      <c r="E4731" s="298"/>
      <c r="F4731" s="155"/>
      <c r="G4731" s="156"/>
    </row>
    <row r="4732" spans="1:7" ht="15" customHeight="1">
      <c r="A4732" s="144"/>
      <c r="B4732" s="624" t="s">
        <v>793</v>
      </c>
      <c r="C4732" s="625"/>
      <c r="D4732" s="625"/>
      <c r="E4732" s="625"/>
      <c r="F4732" s="626"/>
      <c r="G4732" s="162">
        <f>SUM(G4730:G4731)</f>
        <v>0</v>
      </c>
    </row>
    <row r="4733" spans="1:7" ht="15" customHeight="1">
      <c r="A4733" s="144"/>
      <c r="B4733" s="627" t="s">
        <v>794</v>
      </c>
      <c r="C4733" s="628"/>
      <c r="D4733" s="628"/>
      <c r="E4733" s="628"/>
      <c r="F4733" s="628"/>
      <c r="G4733" s="629"/>
    </row>
    <row r="4734" spans="1:7" ht="15">
      <c r="A4734" s="144"/>
      <c r="B4734" s="297" t="s">
        <v>1211</v>
      </c>
      <c r="C4734" s="153" t="s">
        <v>642</v>
      </c>
      <c r="D4734" s="154" t="s">
        <v>240</v>
      </c>
      <c r="E4734" s="298">
        <f>E4724</f>
        <v>1</v>
      </c>
      <c r="F4734" s="155">
        <v>46.0428316666667</v>
      </c>
      <c r="G4734" s="156">
        <f>E4734*F4734</f>
        <v>46.0428316666667</v>
      </c>
    </row>
    <row r="4735" spans="1:7" ht="15" customHeight="1">
      <c r="A4735" s="144"/>
      <c r="B4735" s="624" t="s">
        <v>797</v>
      </c>
      <c r="C4735" s="625"/>
      <c r="D4735" s="625"/>
      <c r="E4735" s="625"/>
      <c r="F4735" s="626"/>
      <c r="G4735" s="162">
        <f>SUM(G4734)</f>
        <v>46.0428316666667</v>
      </c>
    </row>
    <row r="4736" spans="1:7" ht="15">
      <c r="A4736" s="144"/>
      <c r="B4736" s="627" t="s">
        <v>798</v>
      </c>
      <c r="C4736" s="628"/>
      <c r="D4736" s="628"/>
      <c r="E4736" s="628"/>
      <c r="F4736" s="628"/>
      <c r="G4736" s="629"/>
    </row>
    <row r="4737" spans="1:7" ht="15">
      <c r="A4737" s="144"/>
      <c r="B4737" s="300"/>
      <c r="C4737" s="153"/>
      <c r="D4737" s="154"/>
      <c r="E4737" s="298"/>
      <c r="F4737" s="298"/>
      <c r="G4737" s="156"/>
    </row>
    <row r="4738" spans="1:7" ht="15">
      <c r="A4738" s="144"/>
      <c r="B4738" s="300"/>
      <c r="C4738" s="301"/>
      <c r="D4738" s="154"/>
      <c r="E4738" s="298"/>
      <c r="F4738" s="302"/>
      <c r="G4738" s="156"/>
    </row>
    <row r="4739" spans="1:7" ht="15">
      <c r="A4739" s="144"/>
      <c r="B4739" s="303"/>
      <c r="C4739" s="304"/>
      <c r="D4739" s="305"/>
      <c r="E4739" s="306"/>
      <c r="F4739" s="305"/>
      <c r="G4739" s="306"/>
    </row>
    <row r="4740" spans="1:7" ht="15" customHeight="1">
      <c r="A4740" s="144"/>
      <c r="B4740" s="621" t="s">
        <v>799</v>
      </c>
      <c r="C4740" s="621"/>
      <c r="D4740" s="621"/>
      <c r="E4740" s="621"/>
      <c r="F4740" s="621"/>
      <c r="G4740" s="307">
        <v>0</v>
      </c>
    </row>
    <row r="4741" spans="1:7" ht="15">
      <c r="A4741" s="144"/>
      <c r="B4741" s="435"/>
      <c r="C4741" s="435"/>
      <c r="D4741" s="435"/>
      <c r="E4741" s="435"/>
      <c r="F4741" s="435"/>
      <c r="G4741" s="435"/>
    </row>
    <row r="4742" spans="1:7" ht="16.5">
      <c r="A4742" s="144"/>
      <c r="B4742" s="435"/>
      <c r="C4742" s="435"/>
      <c r="D4742" s="435"/>
      <c r="E4742" s="435"/>
      <c r="F4742" s="434" t="s">
        <v>256</v>
      </c>
      <c r="G4742" s="162">
        <f>G4735+G4732+G4727</f>
        <v>59.5628316666667</v>
      </c>
    </row>
    <row r="4743" spans="1:7" ht="24.75">
      <c r="A4743" s="144"/>
      <c r="B4743" s="435"/>
      <c r="C4743" s="435"/>
      <c r="D4743" s="435"/>
      <c r="E4743" s="435"/>
      <c r="F4743" s="434" t="s">
        <v>800</v>
      </c>
      <c r="G4743" s="162">
        <f>'3 - Encargos Soc Anexo C'!$C$55%*'6- Comp Preç Unit'!G4727</f>
        <v>15.819752000000003</v>
      </c>
    </row>
    <row r="4744" spans="1:7" ht="15">
      <c r="A4744" s="144"/>
      <c r="B4744" s="622"/>
      <c r="C4744" s="622"/>
      <c r="D4744" s="163"/>
      <c r="E4744" s="163"/>
      <c r="F4744" s="434" t="s">
        <v>258</v>
      </c>
      <c r="G4744" s="418">
        <f>'4 - BDI - Anexo D'!$I$26*(G4742+G4743)</f>
        <v>21.636370750892763</v>
      </c>
    </row>
    <row r="4745" spans="1:7" ht="16.5">
      <c r="A4745" s="144"/>
      <c r="B4745" s="622"/>
      <c r="C4745" s="622"/>
      <c r="D4745" s="163"/>
      <c r="E4745" s="163"/>
      <c r="F4745" s="308" t="s">
        <v>802</v>
      </c>
      <c r="G4745" s="309">
        <f>SUM(G4742:G4744)</f>
        <v>97.01895441755947</v>
      </c>
    </row>
    <row r="4746" spans="1:7" ht="16.5">
      <c r="A4746" s="171"/>
      <c r="B4746" s="171"/>
      <c r="C4746" s="171"/>
      <c r="D4746" s="171"/>
      <c r="E4746" s="171"/>
      <c r="F4746" s="308" t="s">
        <v>803</v>
      </c>
      <c r="G4746" s="309">
        <f>SUM(G4742:G4743)</f>
        <v>75.3825836666667</v>
      </c>
    </row>
  </sheetData>
  <autoFilter ref="A13:G4271"/>
  <mergeCells count="1468">
    <mergeCell ref="A1:G1"/>
    <mergeCell ref="A2:G2"/>
    <mergeCell ref="A3:G3"/>
    <mergeCell ref="A6:G6"/>
    <mergeCell ref="A7:G7"/>
    <mergeCell ref="A12:G12"/>
    <mergeCell ref="B64:C64"/>
    <mergeCell ref="B65:C65"/>
    <mergeCell ref="B77:G77"/>
    <mergeCell ref="B80:F80"/>
    <mergeCell ref="B81:G81"/>
    <mergeCell ref="B84:F84"/>
    <mergeCell ref="B49:G49"/>
    <mergeCell ref="B52:F52"/>
    <mergeCell ref="B53:G53"/>
    <mergeCell ref="B55:F55"/>
    <mergeCell ref="B56:G56"/>
    <mergeCell ref="B60:F60"/>
    <mergeCell ref="B22:G22"/>
    <mergeCell ref="B32:C32"/>
    <mergeCell ref="B33:C33"/>
    <mergeCell ref="B34:C34"/>
    <mergeCell ref="B45:G45"/>
    <mergeCell ref="B48:F48"/>
    <mergeCell ref="B119:F119"/>
    <mergeCell ref="B120:G120"/>
    <mergeCell ref="B124:F124"/>
    <mergeCell ref="B127:C127"/>
    <mergeCell ref="B128:C128"/>
    <mergeCell ref="B129:C129"/>
    <mergeCell ref="B97:C97"/>
    <mergeCell ref="B109:G109"/>
    <mergeCell ref="B112:F112"/>
    <mergeCell ref="B113:G113"/>
    <mergeCell ref="B116:F116"/>
    <mergeCell ref="B117:G117"/>
    <mergeCell ref="B85:G85"/>
    <mergeCell ref="B87:F87"/>
    <mergeCell ref="B88:G88"/>
    <mergeCell ref="B92:F92"/>
    <mergeCell ref="B95:C95"/>
    <mergeCell ref="B96:C96"/>
    <mergeCell ref="B176:F176"/>
    <mergeCell ref="B177:G177"/>
    <mergeCell ref="B180:F180"/>
    <mergeCell ref="B181:G181"/>
    <mergeCell ref="B183:F183"/>
    <mergeCell ref="B184:G184"/>
    <mergeCell ref="B152:G152"/>
    <mergeCell ref="B156:F156"/>
    <mergeCell ref="B159:C159"/>
    <mergeCell ref="B160:C160"/>
    <mergeCell ref="B161:C161"/>
    <mergeCell ref="B173:G173"/>
    <mergeCell ref="B141:G141"/>
    <mergeCell ref="B144:F144"/>
    <mergeCell ref="B145:G145"/>
    <mergeCell ref="B148:F148"/>
    <mergeCell ref="B149:G149"/>
    <mergeCell ref="B151:F151"/>
    <mergeCell ref="B223:C223"/>
    <mergeCell ref="B224:C224"/>
    <mergeCell ref="B225:C225"/>
    <mergeCell ref="B237:G237"/>
    <mergeCell ref="B240:F240"/>
    <mergeCell ref="B241:F241"/>
    <mergeCell ref="B209:G209"/>
    <mergeCell ref="B212:F212"/>
    <mergeCell ref="B213:G213"/>
    <mergeCell ref="B215:F215"/>
    <mergeCell ref="B216:G216"/>
    <mergeCell ref="B220:F220"/>
    <mergeCell ref="B188:F188"/>
    <mergeCell ref="B191:C191"/>
    <mergeCell ref="B192:C192"/>
    <mergeCell ref="B193:C193"/>
    <mergeCell ref="B205:G205"/>
    <mergeCell ref="B208:F208"/>
    <mergeCell ref="B278:F278"/>
    <mergeCell ref="B279:G279"/>
    <mergeCell ref="B281:F281"/>
    <mergeCell ref="B282:G282"/>
    <mergeCell ref="B286:F286"/>
    <mergeCell ref="B290:C290"/>
    <mergeCell ref="B257:C257"/>
    <mergeCell ref="B258:C258"/>
    <mergeCell ref="B270:G270"/>
    <mergeCell ref="B273:F273"/>
    <mergeCell ref="B274:F274"/>
    <mergeCell ref="B275:G275"/>
    <mergeCell ref="B242:G242"/>
    <mergeCell ref="B245:F245"/>
    <mergeCell ref="B246:G246"/>
    <mergeCell ref="B248:F248"/>
    <mergeCell ref="B249:G249"/>
    <mergeCell ref="B253:F253"/>
    <mergeCell ref="B336:G336"/>
    <mergeCell ref="B339:F339"/>
    <mergeCell ref="B340:F340"/>
    <mergeCell ref="B341:G341"/>
    <mergeCell ref="B344:F344"/>
    <mergeCell ref="B345:G345"/>
    <mergeCell ref="B312:G312"/>
    <mergeCell ref="B314:F314"/>
    <mergeCell ref="B315:G315"/>
    <mergeCell ref="B319:F319"/>
    <mergeCell ref="B323:C323"/>
    <mergeCell ref="B324:C324"/>
    <mergeCell ref="B291:C291"/>
    <mergeCell ref="B303:G303"/>
    <mergeCell ref="B306:F306"/>
    <mergeCell ref="B307:F307"/>
    <mergeCell ref="B308:G308"/>
    <mergeCell ref="B311:F311"/>
    <mergeCell ref="B381:G381"/>
    <mergeCell ref="B385:F385"/>
    <mergeCell ref="B389:C389"/>
    <mergeCell ref="B390:C390"/>
    <mergeCell ref="B402:G402"/>
    <mergeCell ref="B405:F405"/>
    <mergeCell ref="B372:F372"/>
    <mergeCell ref="B373:F373"/>
    <mergeCell ref="B374:G374"/>
    <mergeCell ref="B377:F377"/>
    <mergeCell ref="B378:G378"/>
    <mergeCell ref="B380:F380"/>
    <mergeCell ref="B347:F347"/>
    <mergeCell ref="B348:G348"/>
    <mergeCell ref="B352:F352"/>
    <mergeCell ref="B356:C356"/>
    <mergeCell ref="B357:C357"/>
    <mergeCell ref="B369:G369"/>
    <mergeCell ref="B444:G444"/>
    <mergeCell ref="B451:F451"/>
    <mergeCell ref="B452:G452"/>
    <mergeCell ref="B454:F454"/>
    <mergeCell ref="B455:G455"/>
    <mergeCell ref="B459:F459"/>
    <mergeCell ref="B422:F422"/>
    <mergeCell ref="B426:C426"/>
    <mergeCell ref="B427:C427"/>
    <mergeCell ref="B439:G439"/>
    <mergeCell ref="B442:F442"/>
    <mergeCell ref="B443:F443"/>
    <mergeCell ref="B406:F406"/>
    <mergeCell ref="B407:G407"/>
    <mergeCell ref="B414:F414"/>
    <mergeCell ref="B415:G415"/>
    <mergeCell ref="B417:F417"/>
    <mergeCell ref="B418:G418"/>
    <mergeCell ref="B501:C501"/>
    <mergeCell ref="B513:G513"/>
    <mergeCell ref="B516:F516"/>
    <mergeCell ref="B517:F517"/>
    <mergeCell ref="B518:G518"/>
    <mergeCell ref="B525:F525"/>
    <mergeCell ref="B488:F488"/>
    <mergeCell ref="B489:G489"/>
    <mergeCell ref="B491:F491"/>
    <mergeCell ref="B492:G492"/>
    <mergeCell ref="B496:F496"/>
    <mergeCell ref="B500:C500"/>
    <mergeCell ref="B463:C463"/>
    <mergeCell ref="B464:C464"/>
    <mergeCell ref="B476:G476"/>
    <mergeCell ref="B479:F479"/>
    <mergeCell ref="B480:F480"/>
    <mergeCell ref="B481:G481"/>
    <mergeCell ref="B565:F565"/>
    <mergeCell ref="B566:G566"/>
    <mergeCell ref="B570:F570"/>
    <mergeCell ref="B574:C574"/>
    <mergeCell ref="B575:C575"/>
    <mergeCell ref="B587:G587"/>
    <mergeCell ref="B550:G550"/>
    <mergeCell ref="B553:F553"/>
    <mergeCell ref="B554:F554"/>
    <mergeCell ref="B555:G555"/>
    <mergeCell ref="B562:F562"/>
    <mergeCell ref="B563:G563"/>
    <mergeCell ref="B526:G526"/>
    <mergeCell ref="B528:F528"/>
    <mergeCell ref="B529:G529"/>
    <mergeCell ref="B533:F533"/>
    <mergeCell ref="B537:C537"/>
    <mergeCell ref="B538:C538"/>
    <mergeCell ref="B628:F628"/>
    <mergeCell ref="B629:G629"/>
    <mergeCell ref="B636:F636"/>
    <mergeCell ref="B637:G637"/>
    <mergeCell ref="B639:F639"/>
    <mergeCell ref="B640:G640"/>
    <mergeCell ref="B603:G603"/>
    <mergeCell ref="B607:F607"/>
    <mergeCell ref="B611:C611"/>
    <mergeCell ref="B612:C612"/>
    <mergeCell ref="B624:G624"/>
    <mergeCell ref="B627:F627"/>
    <mergeCell ref="B590:F590"/>
    <mergeCell ref="B591:F591"/>
    <mergeCell ref="B592:G592"/>
    <mergeCell ref="B599:F599"/>
    <mergeCell ref="B600:G600"/>
    <mergeCell ref="B602:F602"/>
    <mergeCell ref="B685:C685"/>
    <mergeCell ref="B686:C686"/>
    <mergeCell ref="B698:G698"/>
    <mergeCell ref="B701:F701"/>
    <mergeCell ref="B702:F702"/>
    <mergeCell ref="B703:G703"/>
    <mergeCell ref="B666:G666"/>
    <mergeCell ref="B673:F673"/>
    <mergeCell ref="B674:G674"/>
    <mergeCell ref="B676:F676"/>
    <mergeCell ref="B677:G677"/>
    <mergeCell ref="B681:F681"/>
    <mergeCell ref="B644:F644"/>
    <mergeCell ref="B648:C648"/>
    <mergeCell ref="B649:C649"/>
    <mergeCell ref="B661:G661"/>
    <mergeCell ref="B664:F664"/>
    <mergeCell ref="B665:F665"/>
    <mergeCell ref="B748:G748"/>
    <mergeCell ref="B750:F750"/>
    <mergeCell ref="B751:G751"/>
    <mergeCell ref="B755:F755"/>
    <mergeCell ref="B759:C759"/>
    <mergeCell ref="B760:C760"/>
    <mergeCell ref="B723:C723"/>
    <mergeCell ref="B735:G735"/>
    <mergeCell ref="B738:F738"/>
    <mergeCell ref="B739:F739"/>
    <mergeCell ref="B740:G740"/>
    <mergeCell ref="B747:F747"/>
    <mergeCell ref="B710:F710"/>
    <mergeCell ref="B711:G711"/>
    <mergeCell ref="B713:F713"/>
    <mergeCell ref="B714:G714"/>
    <mergeCell ref="B718:F718"/>
    <mergeCell ref="B722:C722"/>
    <mergeCell ref="B812:F812"/>
    <mergeCell ref="B813:F813"/>
    <mergeCell ref="B814:G814"/>
    <mergeCell ref="B821:F821"/>
    <mergeCell ref="B822:G822"/>
    <mergeCell ref="B824:F824"/>
    <mergeCell ref="B787:F787"/>
    <mergeCell ref="B788:G788"/>
    <mergeCell ref="B792:F792"/>
    <mergeCell ref="B796:C796"/>
    <mergeCell ref="B797:C797"/>
    <mergeCell ref="B809:G809"/>
    <mergeCell ref="B772:G772"/>
    <mergeCell ref="B775:F775"/>
    <mergeCell ref="B776:F776"/>
    <mergeCell ref="B777:G777"/>
    <mergeCell ref="B784:F784"/>
    <mergeCell ref="B785:G785"/>
    <mergeCell ref="B866:F866"/>
    <mergeCell ref="B870:C870"/>
    <mergeCell ref="B871:C871"/>
    <mergeCell ref="B883:G883"/>
    <mergeCell ref="B886:F886"/>
    <mergeCell ref="B887:F887"/>
    <mergeCell ref="B850:F850"/>
    <mergeCell ref="B851:G851"/>
    <mergeCell ref="B858:F858"/>
    <mergeCell ref="B859:G859"/>
    <mergeCell ref="B861:F861"/>
    <mergeCell ref="B862:G862"/>
    <mergeCell ref="B825:G825"/>
    <mergeCell ref="B829:F829"/>
    <mergeCell ref="B833:C833"/>
    <mergeCell ref="B834:C834"/>
    <mergeCell ref="B846:G846"/>
    <mergeCell ref="B849:F849"/>
    <mergeCell ref="B932:F932"/>
    <mergeCell ref="B933:G933"/>
    <mergeCell ref="B935:F935"/>
    <mergeCell ref="B936:G936"/>
    <mergeCell ref="B940:F940"/>
    <mergeCell ref="B944:C944"/>
    <mergeCell ref="B907:C907"/>
    <mergeCell ref="B908:C908"/>
    <mergeCell ref="B920:G920"/>
    <mergeCell ref="B923:F923"/>
    <mergeCell ref="B924:F924"/>
    <mergeCell ref="B925:G925"/>
    <mergeCell ref="B888:G888"/>
    <mergeCell ref="B895:F895"/>
    <mergeCell ref="B896:G896"/>
    <mergeCell ref="B898:F898"/>
    <mergeCell ref="B899:G899"/>
    <mergeCell ref="B903:F903"/>
    <mergeCell ref="B994:G994"/>
    <mergeCell ref="B997:F997"/>
    <mergeCell ref="B998:F998"/>
    <mergeCell ref="B999:G999"/>
    <mergeCell ref="B1003:F1003"/>
    <mergeCell ref="B1004:G1004"/>
    <mergeCell ref="B970:G970"/>
    <mergeCell ref="B972:F972"/>
    <mergeCell ref="B973:G973"/>
    <mergeCell ref="B977:F977"/>
    <mergeCell ref="B981:C981"/>
    <mergeCell ref="B982:C982"/>
    <mergeCell ref="B945:C945"/>
    <mergeCell ref="B957:G957"/>
    <mergeCell ref="B960:F960"/>
    <mergeCell ref="B961:F961"/>
    <mergeCell ref="B962:G962"/>
    <mergeCell ref="B969:F969"/>
    <mergeCell ref="B1041:G1041"/>
    <mergeCell ref="B1045:F1045"/>
    <mergeCell ref="B1049:C1049"/>
    <mergeCell ref="B1050:C1050"/>
    <mergeCell ref="B1062:G1062"/>
    <mergeCell ref="B1065:F1065"/>
    <mergeCell ref="B1031:F1031"/>
    <mergeCell ref="B1032:F1032"/>
    <mergeCell ref="B1033:G1033"/>
    <mergeCell ref="B1037:F1037"/>
    <mergeCell ref="B1038:G1038"/>
    <mergeCell ref="B1040:F1040"/>
    <mergeCell ref="B1006:F1006"/>
    <mergeCell ref="B1007:G1007"/>
    <mergeCell ref="B1011:F1011"/>
    <mergeCell ref="B1015:C1015"/>
    <mergeCell ref="B1016:C1016"/>
    <mergeCell ref="B1028:G1028"/>
    <mergeCell ref="B1101:G1101"/>
    <mergeCell ref="B1105:F1105"/>
    <mergeCell ref="B1106:G1106"/>
    <mergeCell ref="B1108:F1108"/>
    <mergeCell ref="B1109:G1109"/>
    <mergeCell ref="B1113:F1113"/>
    <mergeCell ref="B1079:F1079"/>
    <mergeCell ref="B1083:C1083"/>
    <mergeCell ref="B1084:C1084"/>
    <mergeCell ref="B1096:G1096"/>
    <mergeCell ref="B1099:F1099"/>
    <mergeCell ref="B1100:F1100"/>
    <mergeCell ref="B1066:F1066"/>
    <mergeCell ref="B1067:G1067"/>
    <mergeCell ref="B1071:F1071"/>
    <mergeCell ref="B1072:G1072"/>
    <mergeCell ref="B1074:F1074"/>
    <mergeCell ref="B1075:G1075"/>
    <mergeCell ref="B1152:C1152"/>
    <mergeCell ref="B1164:G1164"/>
    <mergeCell ref="B1167:F1167"/>
    <mergeCell ref="B1168:F1168"/>
    <mergeCell ref="B1169:G1169"/>
    <mergeCell ref="B1175:F1175"/>
    <mergeCell ref="B1139:F1139"/>
    <mergeCell ref="B1140:G1140"/>
    <mergeCell ref="B1142:F1142"/>
    <mergeCell ref="B1143:G1143"/>
    <mergeCell ref="B1147:F1147"/>
    <mergeCell ref="B1151:C1151"/>
    <mergeCell ref="B1117:C1117"/>
    <mergeCell ref="B1118:C1118"/>
    <mergeCell ref="B1130:G1130"/>
    <mergeCell ref="B1133:F1133"/>
    <mergeCell ref="B1134:F1134"/>
    <mergeCell ref="B1135:G1135"/>
    <mergeCell ref="B1214:F1214"/>
    <mergeCell ref="B1215:G1215"/>
    <mergeCell ref="B1219:F1219"/>
    <mergeCell ref="B1223:C1223"/>
    <mergeCell ref="B1224:C1224"/>
    <mergeCell ref="B1236:G1236"/>
    <mergeCell ref="B1200:G1200"/>
    <mergeCell ref="B1203:F1203"/>
    <mergeCell ref="B1204:F1204"/>
    <mergeCell ref="B1205:G1205"/>
    <mergeCell ref="B1211:F1211"/>
    <mergeCell ref="B1212:G1212"/>
    <mergeCell ref="B1176:G1176"/>
    <mergeCell ref="B1178:F1178"/>
    <mergeCell ref="B1179:G1179"/>
    <mergeCell ref="B1183:F1183"/>
    <mergeCell ref="B1187:C1187"/>
    <mergeCell ref="B1188:C1188"/>
    <mergeCell ref="B1276:F1276"/>
    <mergeCell ref="B1277:G1277"/>
    <mergeCell ref="B1283:F1283"/>
    <mergeCell ref="B1284:G1284"/>
    <mergeCell ref="B1286:F1286"/>
    <mergeCell ref="B1287:G1287"/>
    <mergeCell ref="B1251:G1251"/>
    <mergeCell ref="B1255:F1255"/>
    <mergeCell ref="B1259:C1259"/>
    <mergeCell ref="B1260:C1260"/>
    <mergeCell ref="B1272:G1272"/>
    <mergeCell ref="B1275:F1275"/>
    <mergeCell ref="B1239:F1239"/>
    <mergeCell ref="B1240:F1240"/>
    <mergeCell ref="B1241:G1241"/>
    <mergeCell ref="B1247:F1247"/>
    <mergeCell ref="B1248:G1248"/>
    <mergeCell ref="B1250:F1250"/>
    <mergeCell ref="B1329:C1329"/>
    <mergeCell ref="B1341:G1341"/>
    <mergeCell ref="B1344:F1344"/>
    <mergeCell ref="B1345:G1345"/>
    <mergeCell ref="B1349:F1349"/>
    <mergeCell ref="B1350:G1350"/>
    <mergeCell ref="B1316:F1316"/>
    <mergeCell ref="B1317:G1317"/>
    <mergeCell ref="B1319:F1319"/>
    <mergeCell ref="B1320:G1320"/>
    <mergeCell ref="B1324:F1324"/>
    <mergeCell ref="B1328:C1328"/>
    <mergeCell ref="B1291:F1291"/>
    <mergeCell ref="B1295:C1295"/>
    <mergeCell ref="B1296:C1296"/>
    <mergeCell ref="B1308:G1308"/>
    <mergeCell ref="B1311:F1311"/>
    <mergeCell ref="B1312:G1312"/>
    <mergeCell ref="B1390:F1390"/>
    <mergeCell ref="B1394:C1394"/>
    <mergeCell ref="B1395:C1395"/>
    <mergeCell ref="B1407:G1407"/>
    <mergeCell ref="B1410:F1410"/>
    <mergeCell ref="B1411:G1411"/>
    <mergeCell ref="B1377:F1377"/>
    <mergeCell ref="B1378:G1378"/>
    <mergeCell ref="B1382:F1382"/>
    <mergeCell ref="B1383:G1383"/>
    <mergeCell ref="B1385:F1385"/>
    <mergeCell ref="B1386:G1386"/>
    <mergeCell ref="B1352:F1352"/>
    <mergeCell ref="B1353:G1353"/>
    <mergeCell ref="B1357:F1357"/>
    <mergeCell ref="B1361:C1361"/>
    <mergeCell ref="B1362:C1362"/>
    <mergeCell ref="B1374:G1374"/>
    <mergeCell ref="B1451:F1451"/>
    <mergeCell ref="B1452:G1452"/>
    <mergeCell ref="B1456:F1456"/>
    <mergeCell ref="B1460:C1460"/>
    <mergeCell ref="B1461:C1461"/>
    <mergeCell ref="B1473:G1473"/>
    <mergeCell ref="B1428:C1428"/>
    <mergeCell ref="B1440:G1440"/>
    <mergeCell ref="B1443:F1443"/>
    <mergeCell ref="B1444:G1444"/>
    <mergeCell ref="B1448:F1448"/>
    <mergeCell ref="B1449:G1449"/>
    <mergeCell ref="B1415:F1415"/>
    <mergeCell ref="B1416:G1416"/>
    <mergeCell ref="B1418:F1418"/>
    <mergeCell ref="B1419:G1419"/>
    <mergeCell ref="B1423:F1423"/>
    <mergeCell ref="B1427:C1427"/>
    <mergeCell ref="B1530:C1530"/>
    <mergeCell ref="B1542:G1542"/>
    <mergeCell ref="B1545:F1545"/>
    <mergeCell ref="B1546:F1546"/>
    <mergeCell ref="B1547:G1547"/>
    <mergeCell ref="B1553:F1553"/>
    <mergeCell ref="B1517:F1517"/>
    <mergeCell ref="B1518:G1518"/>
    <mergeCell ref="B1520:F1520"/>
    <mergeCell ref="B1521:G1521"/>
    <mergeCell ref="B1525:F1525"/>
    <mergeCell ref="B1529:C1529"/>
    <mergeCell ref="B1506:G1506"/>
    <mergeCell ref="B1509:F1509"/>
    <mergeCell ref="B1510:G1510"/>
    <mergeCell ref="B1476:F1476"/>
    <mergeCell ref="B1477:G1477"/>
    <mergeCell ref="B1484:F1484"/>
    <mergeCell ref="B1485:G1485"/>
    <mergeCell ref="B1481:F1481"/>
    <mergeCell ref="B1482:G1482"/>
    <mergeCell ref="B1489:F1489"/>
    <mergeCell ref="B1493:C1493"/>
    <mergeCell ref="B1494:C1494"/>
    <mergeCell ref="B1589:F1589"/>
    <mergeCell ref="B1590:G1590"/>
    <mergeCell ref="B1594:F1594"/>
    <mergeCell ref="B1598:C1598"/>
    <mergeCell ref="B1599:C1599"/>
    <mergeCell ref="B1611:G1611"/>
    <mergeCell ref="B1578:G1578"/>
    <mergeCell ref="B1581:F1581"/>
    <mergeCell ref="B1582:F1582"/>
    <mergeCell ref="B1583:G1583"/>
    <mergeCell ref="B1586:F1586"/>
    <mergeCell ref="B1587:G1587"/>
    <mergeCell ref="B1554:G1554"/>
    <mergeCell ref="B1556:F1556"/>
    <mergeCell ref="B1557:G1557"/>
    <mergeCell ref="B1561:F1561"/>
    <mergeCell ref="B1565:C1565"/>
    <mergeCell ref="B1566:C1566"/>
    <mergeCell ref="B1680:F1680"/>
    <mergeCell ref="B1681:G1681"/>
    <mergeCell ref="B1684:F1684"/>
    <mergeCell ref="B1685:G1685"/>
    <mergeCell ref="B1687:F1687"/>
    <mergeCell ref="B1688:G1688"/>
    <mergeCell ref="B1623:G1623"/>
    <mergeCell ref="B1627:F1627"/>
    <mergeCell ref="B1631:C1631"/>
    <mergeCell ref="B1632:C1632"/>
    <mergeCell ref="B1676:G1676"/>
    <mergeCell ref="B1679:F1679"/>
    <mergeCell ref="B1655:G1655"/>
    <mergeCell ref="B1659:F1659"/>
    <mergeCell ref="B1663:C1663"/>
    <mergeCell ref="B1664:C1664"/>
    <mergeCell ref="B1614:F1614"/>
    <mergeCell ref="B1615:F1615"/>
    <mergeCell ref="B1616:G1616"/>
    <mergeCell ref="B1619:F1619"/>
    <mergeCell ref="B1620:G1620"/>
    <mergeCell ref="B1622:F1622"/>
    <mergeCell ref="B1644:G1644"/>
    <mergeCell ref="B1647:F1647"/>
    <mergeCell ref="B1648:G1648"/>
    <mergeCell ref="B1651:F1651"/>
    <mergeCell ref="B1652:G1652"/>
    <mergeCell ref="B1654:F1654"/>
    <mergeCell ref="B1729:C1729"/>
    <mergeCell ref="B1730:C1730"/>
    <mergeCell ref="B1742:G1742"/>
    <mergeCell ref="B1745:F1745"/>
    <mergeCell ref="B1746:F1746"/>
    <mergeCell ref="B1747:G1747"/>
    <mergeCell ref="B1714:G1714"/>
    <mergeCell ref="B1717:F1717"/>
    <mergeCell ref="B1718:G1718"/>
    <mergeCell ref="B1720:F1720"/>
    <mergeCell ref="B1721:G1721"/>
    <mergeCell ref="B1725:F1725"/>
    <mergeCell ref="B1692:F1692"/>
    <mergeCell ref="B1696:C1696"/>
    <mergeCell ref="B1697:C1697"/>
    <mergeCell ref="B1709:G1709"/>
    <mergeCell ref="B1712:F1712"/>
    <mergeCell ref="B1713:F1713"/>
    <mergeCell ref="B1784:G1784"/>
    <mergeCell ref="B1786:F1786"/>
    <mergeCell ref="B1787:G1787"/>
    <mergeCell ref="B1791:F1791"/>
    <mergeCell ref="B1795:C1795"/>
    <mergeCell ref="B1796:C1796"/>
    <mergeCell ref="B1763:C1763"/>
    <mergeCell ref="B1775:G1775"/>
    <mergeCell ref="B1778:F1778"/>
    <mergeCell ref="B1779:F1779"/>
    <mergeCell ref="B1780:G1780"/>
    <mergeCell ref="B1783:F1783"/>
    <mergeCell ref="B1750:F1750"/>
    <mergeCell ref="B1751:G1751"/>
    <mergeCell ref="B1753:F1753"/>
    <mergeCell ref="B1754:G1754"/>
    <mergeCell ref="B1758:F1758"/>
    <mergeCell ref="B1762:C1762"/>
    <mergeCell ref="B1844:F1844"/>
    <mergeCell ref="B1845:F1845"/>
    <mergeCell ref="B1846:G1846"/>
    <mergeCell ref="B1849:F1849"/>
    <mergeCell ref="B1850:G1850"/>
    <mergeCell ref="B1852:F1852"/>
    <mergeCell ref="B1819:F1819"/>
    <mergeCell ref="B1820:G1820"/>
    <mergeCell ref="B1824:F1824"/>
    <mergeCell ref="B1828:C1828"/>
    <mergeCell ref="B1829:C1829"/>
    <mergeCell ref="B1841:G1841"/>
    <mergeCell ref="B1808:G1808"/>
    <mergeCell ref="B1811:F1811"/>
    <mergeCell ref="B1812:F1812"/>
    <mergeCell ref="B1813:G1813"/>
    <mergeCell ref="B1816:F1816"/>
    <mergeCell ref="B1817:G1817"/>
    <mergeCell ref="B1894:C1894"/>
    <mergeCell ref="B1895:C1895"/>
    <mergeCell ref="B1907:G1907"/>
    <mergeCell ref="B1911:F1911"/>
    <mergeCell ref="B1912:G1912"/>
    <mergeCell ref="B1915:F1915"/>
    <mergeCell ref="B1879:G1879"/>
    <mergeCell ref="B1882:F1882"/>
    <mergeCell ref="B1883:G1883"/>
    <mergeCell ref="B1885:F1885"/>
    <mergeCell ref="B1886:G1886"/>
    <mergeCell ref="B1890:F1890"/>
    <mergeCell ref="B1853:G1853"/>
    <mergeCell ref="B1857:F1857"/>
    <mergeCell ref="B1861:C1861"/>
    <mergeCell ref="B1862:C1862"/>
    <mergeCell ref="B1874:G1874"/>
    <mergeCell ref="B1878:F1878"/>
    <mergeCell ref="B1877:F1877"/>
    <mergeCell ref="B1910:F1910"/>
    <mergeCell ref="B1952:G1952"/>
    <mergeCell ref="B1956:F1956"/>
    <mergeCell ref="B1960:C1960"/>
    <mergeCell ref="B1961:C1961"/>
    <mergeCell ref="B1973:G1973"/>
    <mergeCell ref="B1977:F1977"/>
    <mergeCell ref="B1940:G1940"/>
    <mergeCell ref="B1944:F1944"/>
    <mergeCell ref="B1945:G1945"/>
    <mergeCell ref="B1948:F1948"/>
    <mergeCell ref="B1949:G1949"/>
    <mergeCell ref="B1951:F1951"/>
    <mergeCell ref="B1916:G1916"/>
    <mergeCell ref="B1918:F1918"/>
    <mergeCell ref="B1919:G1919"/>
    <mergeCell ref="B1923:F1923"/>
    <mergeCell ref="B1927:C1927"/>
    <mergeCell ref="B1928:C1928"/>
    <mergeCell ref="B1943:F1943"/>
    <mergeCell ref="B2014:F2014"/>
    <mergeCell ref="B2015:G2015"/>
    <mergeCell ref="B2017:F2017"/>
    <mergeCell ref="B2018:G2018"/>
    <mergeCell ref="B2022:F2022"/>
    <mergeCell ref="B2026:C2026"/>
    <mergeCell ref="B1993:C1993"/>
    <mergeCell ref="B1994:C1994"/>
    <mergeCell ref="B2006:G2006"/>
    <mergeCell ref="B2010:F2010"/>
    <mergeCell ref="B2011:G2011"/>
    <mergeCell ref="B1978:G1978"/>
    <mergeCell ref="B1981:F1981"/>
    <mergeCell ref="B1982:G1982"/>
    <mergeCell ref="B1984:F1984"/>
    <mergeCell ref="B1985:G1985"/>
    <mergeCell ref="B1989:F1989"/>
    <mergeCell ref="B2051:G2051"/>
    <mergeCell ref="B2055:F2055"/>
    <mergeCell ref="B2059:C2059"/>
    <mergeCell ref="B2060:C2060"/>
    <mergeCell ref="B2027:C2027"/>
    <mergeCell ref="B2039:G2039"/>
    <mergeCell ref="B2043:F2043"/>
    <mergeCell ref="B2044:G2044"/>
    <mergeCell ref="B2050:F2050"/>
    <mergeCell ref="B2048:G2048"/>
    <mergeCell ref="B2047:F2047"/>
    <mergeCell ref="B2080:F2080"/>
    <mergeCell ref="B2081:G2081"/>
    <mergeCell ref="B2083:F2083"/>
    <mergeCell ref="B2072:G2072"/>
    <mergeCell ref="B2076:F2076"/>
    <mergeCell ref="B2077:G2077"/>
    <mergeCell ref="B2185:F2185"/>
    <mergeCell ref="B2186:G2186"/>
    <mergeCell ref="B2188:F2188"/>
    <mergeCell ref="B2189:G2189"/>
    <mergeCell ref="B2193:F2193"/>
    <mergeCell ref="B2174:G2174"/>
    <mergeCell ref="B2177:F2177"/>
    <mergeCell ref="B2178:F2178"/>
    <mergeCell ref="B2179:G2179"/>
    <mergeCell ref="B2152:F2152"/>
    <mergeCell ref="B2153:G2153"/>
    <mergeCell ref="B2126:C2126"/>
    <mergeCell ref="B2138:G2138"/>
    <mergeCell ref="B2141:F2141"/>
    <mergeCell ref="B2142:F2142"/>
    <mergeCell ref="B2110:G2110"/>
    <mergeCell ref="B2084:G2084"/>
    <mergeCell ref="B2231:C2231"/>
    <mergeCell ref="B2243:G2243"/>
    <mergeCell ref="B2246:F2246"/>
    <mergeCell ref="B2247:F2247"/>
    <mergeCell ref="B2248:G2248"/>
    <mergeCell ref="B2251:F2251"/>
    <mergeCell ref="B2218:F2218"/>
    <mergeCell ref="B2219:G2219"/>
    <mergeCell ref="B2221:F2221"/>
    <mergeCell ref="B2222:G2222"/>
    <mergeCell ref="B2226:F2226"/>
    <mergeCell ref="B2230:C2230"/>
    <mergeCell ref="B2197:C2197"/>
    <mergeCell ref="B2198:C2198"/>
    <mergeCell ref="B2210:G2210"/>
    <mergeCell ref="B2213:F2213"/>
    <mergeCell ref="B2214:F2214"/>
    <mergeCell ref="B2215:G2215"/>
    <mergeCell ref="B2287:F2287"/>
    <mergeCell ref="B2288:G2288"/>
    <mergeCell ref="B2292:F2292"/>
    <mergeCell ref="B2296:C2296"/>
    <mergeCell ref="B2297:C2297"/>
    <mergeCell ref="B2309:G2309"/>
    <mergeCell ref="B2276:G2276"/>
    <mergeCell ref="B2279:F2279"/>
    <mergeCell ref="B2280:F2280"/>
    <mergeCell ref="B2281:G2281"/>
    <mergeCell ref="B2284:F2284"/>
    <mergeCell ref="B2285:G2285"/>
    <mergeCell ref="B2252:G2252"/>
    <mergeCell ref="B2254:F2254"/>
    <mergeCell ref="B2255:G2255"/>
    <mergeCell ref="B2259:F2259"/>
    <mergeCell ref="B2263:C2263"/>
    <mergeCell ref="B2264:C2264"/>
    <mergeCell ref="B2346:F2346"/>
    <mergeCell ref="B2347:G2347"/>
    <mergeCell ref="B2350:F2350"/>
    <mergeCell ref="B2351:G2351"/>
    <mergeCell ref="B2353:F2353"/>
    <mergeCell ref="B2354:G2354"/>
    <mergeCell ref="B2321:G2321"/>
    <mergeCell ref="B2325:F2325"/>
    <mergeCell ref="B2329:C2329"/>
    <mergeCell ref="B2330:C2330"/>
    <mergeCell ref="B2342:G2342"/>
    <mergeCell ref="B2345:F2345"/>
    <mergeCell ref="B2312:F2312"/>
    <mergeCell ref="B2313:F2313"/>
    <mergeCell ref="B2314:G2314"/>
    <mergeCell ref="B2317:F2317"/>
    <mergeCell ref="B2318:G2318"/>
    <mergeCell ref="B2320:F2320"/>
    <mergeCell ref="B2424:F2424"/>
    <mergeCell ref="B2428:C2428"/>
    <mergeCell ref="B2395:C2395"/>
    <mergeCell ref="B2396:C2396"/>
    <mergeCell ref="B2408:G2408"/>
    <mergeCell ref="B2411:F2411"/>
    <mergeCell ref="B2412:F2412"/>
    <mergeCell ref="B2413:G2413"/>
    <mergeCell ref="B2380:G2380"/>
    <mergeCell ref="B2383:F2383"/>
    <mergeCell ref="B2384:G2384"/>
    <mergeCell ref="B2386:F2386"/>
    <mergeCell ref="B2387:G2387"/>
    <mergeCell ref="B2391:F2391"/>
    <mergeCell ref="B2358:F2358"/>
    <mergeCell ref="B2362:C2362"/>
    <mergeCell ref="B2363:C2363"/>
    <mergeCell ref="B2375:G2375"/>
    <mergeCell ref="B2378:F2378"/>
    <mergeCell ref="B2379:F2379"/>
    <mergeCell ref="B2523:F2523"/>
    <mergeCell ref="B2527:C2527"/>
    <mergeCell ref="B2528:C2528"/>
    <mergeCell ref="B2540:G2540"/>
    <mergeCell ref="B2596:C2596"/>
    <mergeCell ref="B2608:G2608"/>
    <mergeCell ref="B2611:F2611"/>
    <mergeCell ref="B2612:F2612"/>
    <mergeCell ref="B2613:G2613"/>
    <mergeCell ref="B2618:F2618"/>
    <mergeCell ref="B2561:C2561"/>
    <mergeCell ref="B2573:G2573"/>
    <mergeCell ref="B2576:F2576"/>
    <mergeCell ref="B2577:F2577"/>
    <mergeCell ref="B2578:G2578"/>
    <mergeCell ref="B2583:F2583"/>
    <mergeCell ref="B2543:F2543"/>
    <mergeCell ref="B2544:F2544"/>
    <mergeCell ref="B2545:G2545"/>
    <mergeCell ref="B2548:F2548"/>
    <mergeCell ref="B2549:G2549"/>
    <mergeCell ref="B2556:F2556"/>
    <mergeCell ref="B2722:F2722"/>
    <mergeCell ref="B2723:G2723"/>
    <mergeCell ref="B2727:F2727"/>
    <mergeCell ref="B2731:C2731"/>
    <mergeCell ref="B2683:F2683"/>
    <mergeCell ref="B2684:G2684"/>
    <mergeCell ref="B2687:F2687"/>
    <mergeCell ref="B2688:G2688"/>
    <mergeCell ref="B2626:F2626"/>
    <mergeCell ref="B2630:C2630"/>
    <mergeCell ref="B2631:C2631"/>
    <mergeCell ref="B2643:G2643"/>
    <mergeCell ref="B2619:G2619"/>
    <mergeCell ref="B2621:F2621"/>
    <mergeCell ref="B2622:G2622"/>
    <mergeCell ref="B2586:F2586"/>
    <mergeCell ref="B2587:G2587"/>
    <mergeCell ref="B2591:F2591"/>
    <mergeCell ref="B2595:C2595"/>
    <mergeCell ref="B2692:F2692"/>
    <mergeCell ref="B2696:C2696"/>
    <mergeCell ref="B2697:C2697"/>
    <mergeCell ref="B2709:G2709"/>
    <mergeCell ref="B2712:F2712"/>
    <mergeCell ref="B2713:G2713"/>
    <mergeCell ref="B2659:F2659"/>
    <mergeCell ref="B2663:C2663"/>
    <mergeCell ref="B2664:C2664"/>
    <mergeCell ref="B2676:G2676"/>
    <mergeCell ref="B2679:F2679"/>
    <mergeCell ref="B2680:G2680"/>
    <mergeCell ref="B2646:F2646"/>
    <mergeCell ref="B2797:C2797"/>
    <mergeCell ref="B2798:C2798"/>
    <mergeCell ref="B2810:G2810"/>
    <mergeCell ref="B2777:G2777"/>
    <mergeCell ref="B2780:F2780"/>
    <mergeCell ref="B2781:F2781"/>
    <mergeCell ref="B2782:G2782"/>
    <mergeCell ref="B2785:F2785"/>
    <mergeCell ref="B2786:G2786"/>
    <mergeCell ref="B2753:G2753"/>
    <mergeCell ref="B2755:F2755"/>
    <mergeCell ref="B2756:G2756"/>
    <mergeCell ref="B2760:F2760"/>
    <mergeCell ref="B2764:C2764"/>
    <mergeCell ref="B2765:C2765"/>
    <mergeCell ref="B2732:C2732"/>
    <mergeCell ref="B2744:G2744"/>
    <mergeCell ref="B2747:F2747"/>
    <mergeCell ref="B2748:F2748"/>
    <mergeCell ref="B2749:G2749"/>
    <mergeCell ref="B2752:F2752"/>
    <mergeCell ref="B2912:F2912"/>
    <mergeCell ref="B2913:F2913"/>
    <mergeCell ref="B2876:G2876"/>
    <mergeCell ref="B2879:F2879"/>
    <mergeCell ref="B2880:F2880"/>
    <mergeCell ref="B2881:G2881"/>
    <mergeCell ref="B2884:F2884"/>
    <mergeCell ref="B2885:G2885"/>
    <mergeCell ref="B2887:F2887"/>
    <mergeCell ref="B2888:G2888"/>
    <mergeCell ref="B2892:F2892"/>
    <mergeCell ref="B2896:C2896"/>
    <mergeCell ref="B2950:F2950"/>
    <mergeCell ref="B2951:G2951"/>
    <mergeCell ref="B2958:F2958"/>
    <mergeCell ref="B2962:C2962"/>
    <mergeCell ref="B2963:C2963"/>
    <mergeCell ref="B2929:C2929"/>
    <mergeCell ref="B2930:C2930"/>
    <mergeCell ref="B2953:F2953"/>
    <mergeCell ref="B2954:G2954"/>
    <mergeCell ref="B2914:G2914"/>
    <mergeCell ref="B2925:F2925"/>
    <mergeCell ref="B2975:G2975"/>
    <mergeCell ref="B3192:G3192"/>
    <mergeCell ref="B3201:F3201"/>
    <mergeCell ref="B3202:G3202"/>
    <mergeCell ref="B3204:F3204"/>
    <mergeCell ref="B3164:F3164"/>
    <mergeCell ref="B3165:G3165"/>
    <mergeCell ref="B3129:F3129"/>
    <mergeCell ref="B3133:C3133"/>
    <mergeCell ref="B3134:C3134"/>
    <mergeCell ref="B3124:F3124"/>
    <mergeCell ref="B3122:G3122"/>
    <mergeCell ref="B3125:G3125"/>
    <mergeCell ref="B3095:F3095"/>
    <mergeCell ref="B3383:F3383"/>
    <mergeCell ref="B3387:C3387"/>
    <mergeCell ref="B3353:C3353"/>
    <mergeCell ref="B3205:G3205"/>
    <mergeCell ref="B3209:F3209"/>
    <mergeCell ref="B3213:C3213"/>
    <mergeCell ref="B3214:C3214"/>
    <mergeCell ref="B3226:G3226"/>
    <mergeCell ref="B3229:F3229"/>
    <mergeCell ref="B3169:F3169"/>
    <mergeCell ref="B3173:C3173"/>
    <mergeCell ref="B3174:C3174"/>
    <mergeCell ref="B3186:G3186"/>
    <mergeCell ref="B2978:F2978"/>
    <mergeCell ref="B2979:F2979"/>
    <mergeCell ref="B2980:G2980"/>
    <mergeCell ref="B2985:F2985"/>
    <mergeCell ref="B3081:F3081"/>
    <mergeCell ref="B3480:F3480"/>
    <mergeCell ref="B3481:G3481"/>
    <mergeCell ref="B3489:C3489"/>
    <mergeCell ref="B3099:C3099"/>
    <mergeCell ref="B3100:C3100"/>
    <mergeCell ref="B3112:G3112"/>
    <mergeCell ref="B3115:F3115"/>
    <mergeCell ref="B3116:F3116"/>
    <mergeCell ref="B3117:G3117"/>
    <mergeCell ref="B3121:F3121"/>
    <mergeCell ref="B3446:F3446"/>
    <mergeCell ref="B3447:G3447"/>
    <mergeCell ref="B3422:C3422"/>
    <mergeCell ref="B3400:G3400"/>
    <mergeCell ref="B3403:F3403"/>
    <mergeCell ref="B3404:F3404"/>
    <mergeCell ref="B3405:G3405"/>
    <mergeCell ref="B3388:C3388"/>
    <mergeCell ref="B3319:C3319"/>
    <mergeCell ref="B3331:G3331"/>
    <mergeCell ref="B3334:F3334"/>
    <mergeCell ref="B3335:F3335"/>
    <mergeCell ref="B3309:F3309"/>
    <mergeCell ref="B3310:G3310"/>
    <mergeCell ref="B3283:C3283"/>
    <mergeCell ref="B3284:C3284"/>
    <mergeCell ref="B3296:G3296"/>
    <mergeCell ref="B3299:F3299"/>
    <mergeCell ref="B3375:F3375"/>
    <mergeCell ref="B3376:G3376"/>
    <mergeCell ref="B3378:F3378"/>
    <mergeCell ref="B3379:G3379"/>
    <mergeCell ref="B3521:F3521"/>
    <mergeCell ref="B3525:C3525"/>
    <mergeCell ref="B3526:C3526"/>
    <mergeCell ref="B3354:C3354"/>
    <mergeCell ref="B3366:G3366"/>
    <mergeCell ref="B3369:F3369"/>
    <mergeCell ref="B3370:F3370"/>
    <mergeCell ref="B3371:G3371"/>
    <mergeCell ref="B3336:G3336"/>
    <mergeCell ref="B3341:F3341"/>
    <mergeCell ref="B3506:F3506"/>
    <mergeCell ref="B3507:G3507"/>
    <mergeCell ref="B3513:F3513"/>
    <mergeCell ref="B3514:G3514"/>
    <mergeCell ref="B3516:F3516"/>
    <mergeCell ref="B3517:G3517"/>
    <mergeCell ref="B3502:G3502"/>
    <mergeCell ref="B3505:F3505"/>
    <mergeCell ref="B3477:F3477"/>
    <mergeCell ref="B3478:G3478"/>
    <mergeCell ref="B3485:F3485"/>
    <mergeCell ref="B3451:F3451"/>
    <mergeCell ref="B3473:G3473"/>
    <mergeCell ref="B3455:C3455"/>
    <mergeCell ref="B3456:C3456"/>
    <mergeCell ref="B3468:G3468"/>
    <mergeCell ref="B3471:F3471"/>
    <mergeCell ref="B3342:G3342"/>
    <mergeCell ref="B3344:F3344"/>
    <mergeCell ref="B3345:G3345"/>
    <mergeCell ref="B3349:F3349"/>
    <mergeCell ref="B3472:F3472"/>
    <mergeCell ref="B3766:F3766"/>
    <mergeCell ref="B3767:F3767"/>
    <mergeCell ref="B3768:G3768"/>
    <mergeCell ref="B3781:F3781"/>
    <mergeCell ref="B3782:G3782"/>
    <mergeCell ref="B3786:F3786"/>
    <mergeCell ref="B3741:F3741"/>
    <mergeCell ref="B3742:G3742"/>
    <mergeCell ref="B3746:F3746"/>
    <mergeCell ref="B3750:C3750"/>
    <mergeCell ref="B3751:C3751"/>
    <mergeCell ref="B3763:G3763"/>
    <mergeCell ref="B3718:G3718"/>
    <mergeCell ref="B3721:F3721"/>
    <mergeCell ref="B3722:F3722"/>
    <mergeCell ref="B3723:G3723"/>
    <mergeCell ref="B3736:F3736"/>
    <mergeCell ref="B3737:G3737"/>
    <mergeCell ref="B3831:F3831"/>
    <mergeCell ref="B3835:C3835"/>
    <mergeCell ref="B3836:C3836"/>
    <mergeCell ref="B3848:G3848"/>
    <mergeCell ref="B3851:F3851"/>
    <mergeCell ref="B3852:F3852"/>
    <mergeCell ref="B3812:F3812"/>
    <mergeCell ref="B3813:G3813"/>
    <mergeCell ref="B3821:F3821"/>
    <mergeCell ref="B3822:G3822"/>
    <mergeCell ref="B3826:F3826"/>
    <mergeCell ref="B3827:G3827"/>
    <mergeCell ref="B3787:G3787"/>
    <mergeCell ref="B3791:F3791"/>
    <mergeCell ref="B3795:C3795"/>
    <mergeCell ref="B3796:C3796"/>
    <mergeCell ref="B3808:G3808"/>
    <mergeCell ref="B3811:F3811"/>
    <mergeCell ref="B3896:G3896"/>
    <mergeCell ref="B3898:F3898"/>
    <mergeCell ref="B3899:G3899"/>
    <mergeCell ref="B3903:F3903"/>
    <mergeCell ref="B3907:C3907"/>
    <mergeCell ref="B3908:C3908"/>
    <mergeCell ref="B3875:C3875"/>
    <mergeCell ref="B3876:C3876"/>
    <mergeCell ref="B3888:G3888"/>
    <mergeCell ref="B3891:F3891"/>
    <mergeCell ref="B3892:G3892"/>
    <mergeCell ref="B3895:F3895"/>
    <mergeCell ref="B3853:G3853"/>
    <mergeCell ref="B3861:F3861"/>
    <mergeCell ref="B3862:G3862"/>
    <mergeCell ref="B3866:F3866"/>
    <mergeCell ref="B3867:G3867"/>
    <mergeCell ref="B3871:F3871"/>
    <mergeCell ref="B3960:G3960"/>
    <mergeCell ref="B3965:F3965"/>
    <mergeCell ref="B3966:G3966"/>
    <mergeCell ref="B3970:F3970"/>
    <mergeCell ref="B3971:G3971"/>
    <mergeCell ref="B3975:F3975"/>
    <mergeCell ref="B3935:G3935"/>
    <mergeCell ref="B3939:F3939"/>
    <mergeCell ref="B3943:C3943"/>
    <mergeCell ref="B3944:C3944"/>
    <mergeCell ref="B3956:G3956"/>
    <mergeCell ref="B3959:F3959"/>
    <mergeCell ref="B3920:G3920"/>
    <mergeCell ref="B3923:F3923"/>
    <mergeCell ref="B3924:G3924"/>
    <mergeCell ref="B3929:F3929"/>
    <mergeCell ref="B3930:G3930"/>
    <mergeCell ref="B3934:F3934"/>
    <mergeCell ref="B4028:G4028"/>
    <mergeCell ref="B4031:F4031"/>
    <mergeCell ref="B4032:G4032"/>
    <mergeCell ref="B4037:F4037"/>
    <mergeCell ref="B4038:G4038"/>
    <mergeCell ref="B4044:F4044"/>
    <mergeCell ref="B4002:G4002"/>
    <mergeCell ref="B4006:F4006"/>
    <mergeCell ref="B4007:G4007"/>
    <mergeCell ref="B4011:F4011"/>
    <mergeCell ref="B4015:C4015"/>
    <mergeCell ref="B4016:C4016"/>
    <mergeCell ref="B3979:C3979"/>
    <mergeCell ref="B3980:C3980"/>
    <mergeCell ref="B3992:G3992"/>
    <mergeCell ref="B3995:F3995"/>
    <mergeCell ref="B3996:G3996"/>
    <mergeCell ref="B4001:F4001"/>
    <mergeCell ref="B4089:C4089"/>
    <mergeCell ref="B4090:C4090"/>
    <mergeCell ref="B4102:G4102"/>
    <mergeCell ref="B4105:F4105"/>
    <mergeCell ref="B4106:G4106"/>
    <mergeCell ref="B4111:F4111"/>
    <mergeCell ref="B4070:G4070"/>
    <mergeCell ref="B4075:F4075"/>
    <mergeCell ref="B4076:G4076"/>
    <mergeCell ref="B4080:F4080"/>
    <mergeCell ref="B4081:G4081"/>
    <mergeCell ref="B4085:F4085"/>
    <mergeCell ref="B4045:G4045"/>
    <mergeCell ref="B4049:F4049"/>
    <mergeCell ref="B4053:C4053"/>
    <mergeCell ref="B4054:C4054"/>
    <mergeCell ref="B4066:G4066"/>
    <mergeCell ref="B4069:F4069"/>
    <mergeCell ref="B4157:F4157"/>
    <mergeCell ref="B4161:C4161"/>
    <mergeCell ref="B4162:C4162"/>
    <mergeCell ref="B4174:G4174"/>
    <mergeCell ref="B4177:F4177"/>
    <mergeCell ref="B4138:G4138"/>
    <mergeCell ref="B4141:F4141"/>
    <mergeCell ref="B4142:G4142"/>
    <mergeCell ref="B4147:F4147"/>
    <mergeCell ref="B4148:G4148"/>
    <mergeCell ref="B4152:F4152"/>
    <mergeCell ref="B4112:G4112"/>
    <mergeCell ref="B4116:F4116"/>
    <mergeCell ref="B4117:G4117"/>
    <mergeCell ref="B4121:F4121"/>
    <mergeCell ref="B4125:C4125"/>
    <mergeCell ref="B4126:C4126"/>
    <mergeCell ref="B4249:F4249"/>
    <mergeCell ref="B4250:G4250"/>
    <mergeCell ref="B4255:F4255"/>
    <mergeCell ref="B4256:G4256"/>
    <mergeCell ref="B4260:F4260"/>
    <mergeCell ref="B4220:G4220"/>
    <mergeCell ref="B4224:F4224"/>
    <mergeCell ref="B4225:G4225"/>
    <mergeCell ref="B2113:F2113"/>
    <mergeCell ref="B2114:G2114"/>
    <mergeCell ref="B2116:F2116"/>
    <mergeCell ref="B2117:G2117"/>
    <mergeCell ref="B2121:F2121"/>
    <mergeCell ref="B2125:C2125"/>
    <mergeCell ref="B2088:F2088"/>
    <mergeCell ref="B2092:C2092"/>
    <mergeCell ref="B2093:C2093"/>
    <mergeCell ref="B2105:G2105"/>
    <mergeCell ref="B2108:F2108"/>
    <mergeCell ref="B2109:F2109"/>
    <mergeCell ref="B4188:F4188"/>
    <mergeCell ref="B4189:G4189"/>
    <mergeCell ref="B2511:F2511"/>
    <mergeCell ref="B2512:G2512"/>
    <mergeCell ref="B2515:F2515"/>
    <mergeCell ref="B2516:G2516"/>
    <mergeCell ref="B2518:F2518"/>
    <mergeCell ref="B2519:G2519"/>
    <mergeCell ref="B2486:G2486"/>
    <mergeCell ref="B2490:F2490"/>
    <mergeCell ref="B2494:C2494"/>
    <mergeCell ref="B4153:G4153"/>
    <mergeCell ref="B2495:C2495"/>
    <mergeCell ref="B2507:G2507"/>
    <mergeCell ref="B2510:F2510"/>
    <mergeCell ref="B2143:G2143"/>
    <mergeCell ref="B2149:F2149"/>
    <mergeCell ref="B2150:G2150"/>
    <mergeCell ref="B2157:F2157"/>
    <mergeCell ref="B2161:C2161"/>
    <mergeCell ref="B2162:C2162"/>
    <mergeCell ref="B2474:G2474"/>
    <mergeCell ref="B2477:F2477"/>
    <mergeCell ref="B2478:F2478"/>
    <mergeCell ref="B2479:G2479"/>
    <mergeCell ref="B2482:F2482"/>
    <mergeCell ref="B2483:G2483"/>
    <mergeCell ref="B2485:F2485"/>
    <mergeCell ref="B2450:G2450"/>
    <mergeCell ref="B2452:F2452"/>
    <mergeCell ref="B2453:G2453"/>
    <mergeCell ref="B2457:F2457"/>
    <mergeCell ref="B2461:C2461"/>
    <mergeCell ref="B2462:C2462"/>
    <mergeCell ref="B2429:C2429"/>
    <mergeCell ref="B2441:G2441"/>
    <mergeCell ref="B2444:F2444"/>
    <mergeCell ref="B2445:F2445"/>
    <mergeCell ref="B2446:G2446"/>
    <mergeCell ref="B2449:F2449"/>
    <mergeCell ref="B2416:F2416"/>
    <mergeCell ref="B2417:G2417"/>
    <mergeCell ref="B2419:F2419"/>
    <mergeCell ref="B2420:G2420"/>
    <mergeCell ref="B2647:G2647"/>
    <mergeCell ref="B2650:F2650"/>
    <mergeCell ref="B2651:G2651"/>
    <mergeCell ref="B2654:F2654"/>
    <mergeCell ref="B2655:G2655"/>
    <mergeCell ref="B2584:G2584"/>
    <mergeCell ref="B2551:F2551"/>
    <mergeCell ref="B2552:G2552"/>
    <mergeCell ref="B2560:C2560"/>
    <mergeCell ref="B2942:G2942"/>
    <mergeCell ref="B2945:F2945"/>
    <mergeCell ref="B2946:F2946"/>
    <mergeCell ref="B2947:G2947"/>
    <mergeCell ref="B2718:F2718"/>
    <mergeCell ref="B2719:G2719"/>
    <mergeCell ref="B2917:F2917"/>
    <mergeCell ref="B2918:G2918"/>
    <mergeCell ref="B2920:F2920"/>
    <mergeCell ref="B2921:G2921"/>
    <mergeCell ref="B2897:C2897"/>
    <mergeCell ref="B2847:F2847"/>
    <mergeCell ref="B2848:G2848"/>
    <mergeCell ref="B2851:F2851"/>
    <mergeCell ref="B2852:G2852"/>
    <mergeCell ref="B2854:F2854"/>
    <mergeCell ref="B2855:G2855"/>
    <mergeCell ref="B2822:G2822"/>
    <mergeCell ref="B2826:F2826"/>
    <mergeCell ref="B2830:C2830"/>
    <mergeCell ref="B2831:C2831"/>
    <mergeCell ref="B2843:G2843"/>
    <mergeCell ref="B2846:F2846"/>
    <mergeCell ref="B2813:F2813"/>
    <mergeCell ref="B2814:F2814"/>
    <mergeCell ref="B2815:G2815"/>
    <mergeCell ref="B2818:F2818"/>
    <mergeCell ref="B2819:G2819"/>
    <mergeCell ref="B2821:F2821"/>
    <mergeCell ref="B2788:F2788"/>
    <mergeCell ref="B2789:G2789"/>
    <mergeCell ref="B2793:F2793"/>
    <mergeCell ref="B3023:G3023"/>
    <mergeCell ref="B3027:F3027"/>
    <mergeCell ref="B3031:C3031"/>
    <mergeCell ref="B3032:C3032"/>
    <mergeCell ref="B3044:G3044"/>
    <mergeCell ref="B3047:F3047"/>
    <mergeCell ref="B3010:G3010"/>
    <mergeCell ref="B3013:F3013"/>
    <mergeCell ref="B3014:F3014"/>
    <mergeCell ref="B3015:G3015"/>
    <mergeCell ref="B3019:F3019"/>
    <mergeCell ref="B3020:G3020"/>
    <mergeCell ref="B2986:G2986"/>
    <mergeCell ref="B2988:F2988"/>
    <mergeCell ref="B2989:G2989"/>
    <mergeCell ref="B2993:F2993"/>
    <mergeCell ref="B2997:C2997"/>
    <mergeCell ref="B2998:C2998"/>
    <mergeCell ref="B3022:F3022"/>
    <mergeCell ref="B2859:F2859"/>
    <mergeCell ref="B2863:C2863"/>
    <mergeCell ref="B2864:C2864"/>
    <mergeCell ref="B2909:G2909"/>
    <mergeCell ref="B3082:F3082"/>
    <mergeCell ref="B3083:G3083"/>
    <mergeCell ref="B3087:F3087"/>
    <mergeCell ref="B3088:G3088"/>
    <mergeCell ref="B3090:F3090"/>
    <mergeCell ref="B3048:F3048"/>
    <mergeCell ref="B3049:G3049"/>
    <mergeCell ref="B3053:F3053"/>
    <mergeCell ref="B3054:G3054"/>
    <mergeCell ref="B3056:F3056"/>
    <mergeCell ref="B3057:G3057"/>
    <mergeCell ref="B3091:G3091"/>
    <mergeCell ref="B3061:F3061"/>
    <mergeCell ref="B3065:C3065"/>
    <mergeCell ref="B3066:C3066"/>
    <mergeCell ref="B3078:G3078"/>
    <mergeCell ref="B3190:F3190"/>
    <mergeCell ref="B3191:F3191"/>
    <mergeCell ref="B3146:G3146"/>
    <mergeCell ref="B3150:F3150"/>
    <mergeCell ref="B3151:F3151"/>
    <mergeCell ref="B3152:G3152"/>
    <mergeCell ref="B3161:F3161"/>
    <mergeCell ref="B3162:G3162"/>
    <mergeCell ref="B3300:F3300"/>
    <mergeCell ref="B3301:G3301"/>
    <mergeCell ref="B3306:F3306"/>
    <mergeCell ref="B3307:G3307"/>
    <mergeCell ref="B3314:F3314"/>
    <mergeCell ref="B3318:C3318"/>
    <mergeCell ref="B3266:G3266"/>
    <mergeCell ref="B3271:F3271"/>
    <mergeCell ref="B3272:G3272"/>
    <mergeCell ref="B3274:F3274"/>
    <mergeCell ref="B3275:G3275"/>
    <mergeCell ref="B3279:F3279"/>
    <mergeCell ref="B3239:F3239"/>
    <mergeCell ref="B3240:G3240"/>
    <mergeCell ref="B3244:F3244"/>
    <mergeCell ref="B3248:C3248"/>
    <mergeCell ref="B3249:C3249"/>
    <mergeCell ref="B3261:G3261"/>
    <mergeCell ref="B3264:F3264"/>
    <mergeCell ref="B3265:F3265"/>
    <mergeCell ref="B3230:F3230"/>
    <mergeCell ref="B3231:G3231"/>
    <mergeCell ref="B3236:F3236"/>
    <mergeCell ref="B3237:G3237"/>
    <mergeCell ref="B3490:C3490"/>
    <mergeCell ref="B4282:G4282"/>
    <mergeCell ref="B3434:G3434"/>
    <mergeCell ref="B3437:F3437"/>
    <mergeCell ref="B3438:F3438"/>
    <mergeCell ref="B3439:G3439"/>
    <mergeCell ref="B3443:F3443"/>
    <mergeCell ref="B3444:G3444"/>
    <mergeCell ref="B3409:F3409"/>
    <mergeCell ref="B3410:G3410"/>
    <mergeCell ref="B3412:F3412"/>
    <mergeCell ref="B3413:G3413"/>
    <mergeCell ref="B3417:F3417"/>
    <mergeCell ref="B3421:C3421"/>
    <mergeCell ref="B4269:C4269"/>
    <mergeCell ref="B4270:C4270"/>
    <mergeCell ref="B4229:F4229"/>
    <mergeCell ref="B4233:C4233"/>
    <mergeCell ref="B4234:C4234"/>
    <mergeCell ref="B4197:C4197"/>
    <mergeCell ref="B4198:C4198"/>
    <mergeCell ref="B4210:G4210"/>
    <mergeCell ref="B4213:F4213"/>
    <mergeCell ref="B4214:G4214"/>
    <mergeCell ref="B3538:G3538"/>
    <mergeCell ref="B3541:F3541"/>
    <mergeCell ref="B3542:F3542"/>
    <mergeCell ref="B3543:G3543"/>
    <mergeCell ref="B3549:F3549"/>
    <mergeCell ref="B3550:G3550"/>
    <mergeCell ref="B3552:F3552"/>
    <mergeCell ref="B3553:G3553"/>
    <mergeCell ref="B4339:F4339"/>
    <mergeCell ref="B4343:C4343"/>
    <mergeCell ref="B4344:C4344"/>
    <mergeCell ref="B4356:G4356"/>
    <mergeCell ref="B4360:F4360"/>
    <mergeCell ref="B4361:F4361"/>
    <mergeCell ref="B4219:F4219"/>
    <mergeCell ref="B4178:G4178"/>
    <mergeCell ref="B4183:F4183"/>
    <mergeCell ref="B4184:G4184"/>
    <mergeCell ref="B4324:F4324"/>
    <mergeCell ref="B4325:G4325"/>
    <mergeCell ref="B4331:F4331"/>
    <mergeCell ref="B4332:G4332"/>
    <mergeCell ref="B4334:F4334"/>
    <mergeCell ref="B4335:G4335"/>
    <mergeCell ref="B4298:G4298"/>
    <mergeCell ref="B4302:F4302"/>
    <mergeCell ref="B4306:C4306"/>
    <mergeCell ref="B4307:C4307"/>
    <mergeCell ref="B4319:G4319"/>
    <mergeCell ref="B4323:F4323"/>
    <mergeCell ref="B4286:F4286"/>
    <mergeCell ref="B4287:F4287"/>
    <mergeCell ref="B4288:G4288"/>
    <mergeCell ref="B4294:F4294"/>
    <mergeCell ref="B4295:G4295"/>
    <mergeCell ref="B4297:F4297"/>
    <mergeCell ref="B4261:G4261"/>
    <mergeCell ref="B4265:F4265"/>
    <mergeCell ref="B4193:F4193"/>
    <mergeCell ref="B4246:G4246"/>
    <mergeCell ref="B4405:F4405"/>
    <mergeCell ref="B4406:G4406"/>
    <mergeCell ref="B4408:F4408"/>
    <mergeCell ref="B4409:G4409"/>
    <mergeCell ref="B4413:F4413"/>
    <mergeCell ref="B4417:C4417"/>
    <mergeCell ref="B4380:C4380"/>
    <mergeCell ref="B4381:C4381"/>
    <mergeCell ref="B4393:G4393"/>
    <mergeCell ref="B4397:F4397"/>
    <mergeCell ref="B4398:F4398"/>
    <mergeCell ref="B4399:G4399"/>
    <mergeCell ref="B4362:G4362"/>
    <mergeCell ref="B4368:F4368"/>
    <mergeCell ref="B4369:G4369"/>
    <mergeCell ref="B4371:F4371"/>
    <mergeCell ref="B4372:G4372"/>
    <mergeCell ref="B4376:F4376"/>
    <mergeCell ref="B4470:F4470"/>
    <mergeCell ref="B4471:F4471"/>
    <mergeCell ref="B4472:G4472"/>
    <mergeCell ref="B4478:F4478"/>
    <mergeCell ref="B4479:G4479"/>
    <mergeCell ref="B4442:G4442"/>
    <mergeCell ref="B4444:F4444"/>
    <mergeCell ref="B4445:G4445"/>
    <mergeCell ref="B4449:F4449"/>
    <mergeCell ref="B4453:C4453"/>
    <mergeCell ref="B4454:C4454"/>
    <mergeCell ref="B4418:C4418"/>
    <mergeCell ref="B4430:G4430"/>
    <mergeCell ref="B4434:F4434"/>
    <mergeCell ref="B4435:F4435"/>
    <mergeCell ref="B4436:G4436"/>
    <mergeCell ref="B4441:F4441"/>
    <mergeCell ref="B4745:C4745"/>
    <mergeCell ref="B4732:F4732"/>
    <mergeCell ref="B4733:G4733"/>
    <mergeCell ref="B4735:F4735"/>
    <mergeCell ref="B4736:G4736"/>
    <mergeCell ref="B4740:F4740"/>
    <mergeCell ref="B4744:C4744"/>
    <mergeCell ref="B4602:C4602"/>
    <mergeCell ref="B4603:C4603"/>
    <mergeCell ref="B4723:G4723"/>
    <mergeCell ref="B4726:F4726"/>
    <mergeCell ref="B4727:F4727"/>
    <mergeCell ref="B4728:G4728"/>
    <mergeCell ref="B4584:G4584"/>
    <mergeCell ref="B4590:F4590"/>
    <mergeCell ref="B4591:G4591"/>
    <mergeCell ref="B4593:F4593"/>
    <mergeCell ref="B4594:G4594"/>
    <mergeCell ref="B4598:F4598"/>
    <mergeCell ref="B4699:G4699"/>
    <mergeCell ref="B4701:F4701"/>
    <mergeCell ref="B4702:G4702"/>
    <mergeCell ref="B4706:F4706"/>
    <mergeCell ref="B4710:C4710"/>
    <mergeCell ref="B4711:C4711"/>
    <mergeCell ref="B4675:C4675"/>
    <mergeCell ref="B4651:G4651"/>
    <mergeCell ref="B4654:F4654"/>
    <mergeCell ref="B4655:F4655"/>
    <mergeCell ref="B4656:G4656"/>
    <mergeCell ref="B4662:F4662"/>
    <mergeCell ref="B4663:G4663"/>
    <mergeCell ref="B3557:F3557"/>
    <mergeCell ref="B3561:C3561"/>
    <mergeCell ref="B3562:C3562"/>
    <mergeCell ref="B3574:G3574"/>
    <mergeCell ref="B3577:F3577"/>
    <mergeCell ref="B3578:F3578"/>
    <mergeCell ref="B3579:G3579"/>
    <mergeCell ref="B3585:F3585"/>
    <mergeCell ref="B3586:G3586"/>
    <mergeCell ref="B3588:F3588"/>
    <mergeCell ref="B3589:G3589"/>
    <mergeCell ref="B3593:F3593"/>
    <mergeCell ref="B3597:C3597"/>
    <mergeCell ref="B3598:C3598"/>
    <mergeCell ref="B3610:G3610"/>
    <mergeCell ref="B3613:F3613"/>
    <mergeCell ref="B3614:F3614"/>
    <mergeCell ref="B3615:G3615"/>
    <mergeCell ref="B3621:F3621"/>
    <mergeCell ref="B3622:G3622"/>
    <mergeCell ref="B3624:F3624"/>
    <mergeCell ref="B3625:G3625"/>
    <mergeCell ref="B3629:F3629"/>
    <mergeCell ref="B3633:C3633"/>
    <mergeCell ref="B3634:C3634"/>
    <mergeCell ref="B3646:G3646"/>
    <mergeCell ref="B3649:F3649"/>
    <mergeCell ref="B3650:F3650"/>
    <mergeCell ref="B3651:G3651"/>
    <mergeCell ref="B3657:F3657"/>
    <mergeCell ref="B3658:G3658"/>
    <mergeCell ref="B3660:F3660"/>
    <mergeCell ref="B3661:G3661"/>
    <mergeCell ref="B3665:F3665"/>
    <mergeCell ref="B3669:C3669"/>
    <mergeCell ref="B3670:C3670"/>
    <mergeCell ref="B3682:G3682"/>
    <mergeCell ref="B3685:F3685"/>
    <mergeCell ref="B3686:F3686"/>
    <mergeCell ref="B3687:G3687"/>
    <mergeCell ref="B3693:F3693"/>
    <mergeCell ref="B3694:G3694"/>
    <mergeCell ref="B3696:F3696"/>
    <mergeCell ref="B4665:F4665"/>
    <mergeCell ref="B4666:G4666"/>
    <mergeCell ref="B4670:F4670"/>
    <mergeCell ref="B4674:C4674"/>
    <mergeCell ref="B4687:G4687"/>
    <mergeCell ref="B4690:F4690"/>
    <mergeCell ref="B4691:F4691"/>
    <mergeCell ref="B4692:G4692"/>
    <mergeCell ref="B4553:F4553"/>
    <mergeCell ref="B4554:G4554"/>
    <mergeCell ref="B4556:F4556"/>
    <mergeCell ref="B4557:G4557"/>
    <mergeCell ref="B4520:G4520"/>
    <mergeCell ref="B4524:F4524"/>
    <mergeCell ref="B4528:C4528"/>
    <mergeCell ref="B4529:C4529"/>
    <mergeCell ref="B4541:G4541"/>
    <mergeCell ref="B4545:F4545"/>
    <mergeCell ref="B4508:F4508"/>
    <mergeCell ref="B4509:F4509"/>
    <mergeCell ref="B4510:G4510"/>
    <mergeCell ref="B4516:F4516"/>
    <mergeCell ref="B4517:G4517"/>
    <mergeCell ref="B4698:F4698"/>
    <mergeCell ref="B3697:G3697"/>
    <mergeCell ref="B3701:F3701"/>
    <mergeCell ref="B3705:C3705"/>
    <mergeCell ref="B3706:C3706"/>
    <mergeCell ref="B4615:G4615"/>
    <mergeCell ref="B4618:F4618"/>
    <mergeCell ref="B4619:F4619"/>
    <mergeCell ref="B4620:G4620"/>
    <mergeCell ref="B4626:F4626"/>
    <mergeCell ref="B4627:G4627"/>
    <mergeCell ref="B4629:F4629"/>
    <mergeCell ref="B4630:G4630"/>
    <mergeCell ref="B4634:F4634"/>
    <mergeCell ref="B4638:C4638"/>
    <mergeCell ref="B4639:C4639"/>
    <mergeCell ref="B4561:F4561"/>
    <mergeCell ref="B4565:C4565"/>
    <mergeCell ref="B4566:C4566"/>
    <mergeCell ref="B4578:G4578"/>
    <mergeCell ref="B4582:F4582"/>
    <mergeCell ref="B4583:F4583"/>
    <mergeCell ref="B4546:F4546"/>
    <mergeCell ref="B4547:G4547"/>
    <mergeCell ref="B4519:F4519"/>
    <mergeCell ref="B4481:F4481"/>
    <mergeCell ref="B4482:G4482"/>
    <mergeCell ref="B4486:F4486"/>
    <mergeCell ref="B4490:C4490"/>
    <mergeCell ref="B4491:C4491"/>
    <mergeCell ref="B4504:G4504"/>
    <mergeCell ref="B4466:G4466"/>
  </mergeCells>
  <conditionalFormatting sqref="C37">
    <cfRule type="expression" priority="146" dxfId="1">
      <formula>#REF!=0</formula>
    </cfRule>
  </conditionalFormatting>
  <conditionalFormatting sqref="C69">
    <cfRule type="expression" priority="145" dxfId="1">
      <formula>#REF!=0</formula>
    </cfRule>
  </conditionalFormatting>
  <conditionalFormatting sqref="C101">
    <cfRule type="expression" priority="144" dxfId="1">
      <formula>#REF!=0</formula>
    </cfRule>
  </conditionalFormatting>
  <conditionalFormatting sqref="C133">
    <cfRule type="expression" priority="143" dxfId="1">
      <formula>#REF!=0</formula>
    </cfRule>
  </conditionalFormatting>
  <conditionalFormatting sqref="C165">
    <cfRule type="expression" priority="142" dxfId="1">
      <formula>#REF!=0</formula>
    </cfRule>
  </conditionalFormatting>
  <conditionalFormatting sqref="C197">
    <cfRule type="expression" priority="141" dxfId="1">
      <formula>#REF!=0</formula>
    </cfRule>
  </conditionalFormatting>
  <conditionalFormatting sqref="C394">
    <cfRule type="expression" priority="140" dxfId="1">
      <formula>#REF!=0</formula>
    </cfRule>
  </conditionalFormatting>
  <conditionalFormatting sqref="C431">
    <cfRule type="expression" priority="139" dxfId="1">
      <formula>#REF!=0</formula>
    </cfRule>
  </conditionalFormatting>
  <conditionalFormatting sqref="C468">
    <cfRule type="expression" priority="138" dxfId="1">
      <formula>#REF!=0</formula>
    </cfRule>
  </conditionalFormatting>
  <conditionalFormatting sqref="C690">
    <cfRule type="expression" priority="137" dxfId="1">
      <formula>#REF!=0</formula>
    </cfRule>
  </conditionalFormatting>
  <conditionalFormatting sqref="C727">
    <cfRule type="expression" priority="136" dxfId="1">
      <formula>#REF!=0</formula>
    </cfRule>
  </conditionalFormatting>
  <conditionalFormatting sqref="C912">
    <cfRule type="expression" priority="135" dxfId="1">
      <formula>#REF!=0</formula>
    </cfRule>
  </conditionalFormatting>
  <conditionalFormatting sqref="C949">
    <cfRule type="expression" priority="134" dxfId="1">
      <formula>#REF!=0</formula>
    </cfRule>
  </conditionalFormatting>
  <conditionalFormatting sqref="C1570">
    <cfRule type="expression" priority="133" dxfId="1">
      <formula>#REF!=0</formula>
    </cfRule>
  </conditionalFormatting>
  <conditionalFormatting sqref="C1734">
    <cfRule type="expression" priority="131" dxfId="1">
      <formula>#REF!=0</formula>
    </cfRule>
  </conditionalFormatting>
  <conditionalFormatting sqref="C1800">
    <cfRule type="expression" priority="130" dxfId="1">
      <formula>#REF!=0</formula>
    </cfRule>
  </conditionalFormatting>
  <conditionalFormatting sqref="C1833">
    <cfRule type="expression" priority="129" dxfId="1">
      <formula>#REF!=0</formula>
    </cfRule>
  </conditionalFormatting>
  <conditionalFormatting sqref="C1899">
    <cfRule type="expression" priority="128" dxfId="1">
      <formula>#REF!=0</formula>
    </cfRule>
  </conditionalFormatting>
  <conditionalFormatting sqref="C1054">
    <cfRule type="expression" priority="81" dxfId="1">
      <formula>#REF!=0</formula>
    </cfRule>
  </conditionalFormatting>
  <conditionalFormatting sqref="C1088">
    <cfRule type="expression" priority="80" dxfId="1">
      <formula>#REF!=0</formula>
    </cfRule>
  </conditionalFormatting>
  <conditionalFormatting sqref="C1122">
    <cfRule type="expression" priority="79" dxfId="1">
      <formula>#REF!=0</formula>
    </cfRule>
  </conditionalFormatting>
  <conditionalFormatting sqref="C1156">
    <cfRule type="expression" priority="78" dxfId="1">
      <formula>#REF!=0</formula>
    </cfRule>
  </conditionalFormatting>
  <conditionalFormatting sqref="C1192">
    <cfRule type="expression" priority="77" dxfId="1">
      <formula>#REF!=0</formula>
    </cfRule>
  </conditionalFormatting>
  <conditionalFormatting sqref="C1228">
    <cfRule type="expression" priority="76" dxfId="1">
      <formula>#REF!=0</formula>
    </cfRule>
  </conditionalFormatting>
  <conditionalFormatting sqref="C1264">
    <cfRule type="expression" priority="75" dxfId="1">
      <formula>#REF!=0</formula>
    </cfRule>
  </conditionalFormatting>
  <conditionalFormatting sqref="C1866">
    <cfRule type="expression" priority="120" dxfId="1">
      <formula>#REF!=0</formula>
    </cfRule>
  </conditionalFormatting>
  <conditionalFormatting sqref="C1366">
    <cfRule type="expression" priority="73" dxfId="1">
      <formula>#REF!=0</formula>
    </cfRule>
  </conditionalFormatting>
  <conditionalFormatting sqref="C1465">
    <cfRule type="expression" priority="71" dxfId="1">
      <formula>#REF!=0</formula>
    </cfRule>
  </conditionalFormatting>
  <conditionalFormatting sqref="C1399">
    <cfRule type="expression" priority="72" dxfId="1">
      <formula>#REF!=0</formula>
    </cfRule>
  </conditionalFormatting>
  <conditionalFormatting sqref="C1498">
    <cfRule type="expression" priority="70" dxfId="1">
      <formula>#REF!=0</formula>
    </cfRule>
  </conditionalFormatting>
  <conditionalFormatting sqref="C1432">
    <cfRule type="expression" priority="69" dxfId="1">
      <formula>#REF!=0</formula>
    </cfRule>
  </conditionalFormatting>
  <conditionalFormatting sqref="C653">
    <cfRule type="expression" priority="110" dxfId="1">
      <formula>#REF!=0</formula>
    </cfRule>
  </conditionalFormatting>
  <conditionalFormatting sqref="C505">
    <cfRule type="expression" priority="114" dxfId="1">
      <formula>#REF!=0</formula>
    </cfRule>
  </conditionalFormatting>
  <conditionalFormatting sqref="C542">
    <cfRule type="expression" priority="113" dxfId="1">
      <formula>#REF!=0</formula>
    </cfRule>
  </conditionalFormatting>
  <conditionalFormatting sqref="C579">
    <cfRule type="expression" priority="112" dxfId="1">
      <formula>#REF!=0</formula>
    </cfRule>
  </conditionalFormatting>
  <conditionalFormatting sqref="C616">
    <cfRule type="expression" priority="111" dxfId="1">
      <formula>#REF!=0</formula>
    </cfRule>
  </conditionalFormatting>
  <conditionalFormatting sqref="C262">
    <cfRule type="expression" priority="63" dxfId="1">
      <formula>#REF!=0</formula>
    </cfRule>
  </conditionalFormatting>
  <conditionalFormatting sqref="C295">
    <cfRule type="expression" priority="62" dxfId="1">
      <formula>#REF!=0</formula>
    </cfRule>
  </conditionalFormatting>
  <conditionalFormatting sqref="C328">
    <cfRule type="expression" priority="61" dxfId="1">
      <formula>#REF!=0</formula>
    </cfRule>
  </conditionalFormatting>
  <conditionalFormatting sqref="C361">
    <cfRule type="expression" priority="60" dxfId="1">
      <formula>#REF!=0</formula>
    </cfRule>
  </conditionalFormatting>
  <conditionalFormatting sqref="C764">
    <cfRule type="expression" priority="56" dxfId="1">
      <formula>#REF!=0</formula>
    </cfRule>
  </conditionalFormatting>
  <conditionalFormatting sqref="C801">
    <cfRule type="expression" priority="55" dxfId="1">
      <formula>#REF!=0</formula>
    </cfRule>
  </conditionalFormatting>
  <conditionalFormatting sqref="C875">
    <cfRule type="expression" priority="53" dxfId="1">
      <formula>#REF!=0</formula>
    </cfRule>
  </conditionalFormatting>
  <conditionalFormatting sqref="C1300">
    <cfRule type="expression" priority="50" dxfId="1">
      <formula>#REF!=0</formula>
    </cfRule>
  </conditionalFormatting>
  <conditionalFormatting sqref="C1636">
    <cfRule type="expression" priority="49" dxfId="1">
      <formula>#REF!=0</formula>
    </cfRule>
  </conditionalFormatting>
  <conditionalFormatting sqref="C838">
    <cfRule type="expression" priority="54" dxfId="1">
      <formula>#REF!=0</formula>
    </cfRule>
  </conditionalFormatting>
  <conditionalFormatting sqref="C986">
    <cfRule type="expression" priority="83" dxfId="1">
      <formula>#REF!=0</formula>
    </cfRule>
  </conditionalFormatting>
  <conditionalFormatting sqref="C1020">
    <cfRule type="expression" priority="82" dxfId="1">
      <formula>#REF!=0</formula>
    </cfRule>
  </conditionalFormatting>
  <conditionalFormatting sqref="C1333">
    <cfRule type="expression" priority="74" dxfId="1">
      <formula>#REF!=0</formula>
    </cfRule>
  </conditionalFormatting>
  <conditionalFormatting sqref="C1767">
    <cfRule type="expression" priority="68" dxfId="1">
      <formula>#REF!=0</formula>
    </cfRule>
  </conditionalFormatting>
  <conditionalFormatting sqref="C1534">
    <cfRule type="expression" priority="67" dxfId="1">
      <formula>#REF!=0</formula>
    </cfRule>
  </conditionalFormatting>
  <conditionalFormatting sqref="C1603">
    <cfRule type="expression" priority="66" dxfId="1">
      <formula>#REF!=0</formula>
    </cfRule>
  </conditionalFormatting>
  <conditionalFormatting sqref="C1668">
    <cfRule type="expression" priority="65" dxfId="1">
      <formula>#REF!=0</formula>
    </cfRule>
  </conditionalFormatting>
  <conditionalFormatting sqref="C229">
    <cfRule type="expression" priority="64" dxfId="1">
      <formula>#REF!=0</formula>
    </cfRule>
  </conditionalFormatting>
  <conditionalFormatting sqref="C1701">
    <cfRule type="expression" priority="47" dxfId="1">
      <formula>#REF!=0</formula>
    </cfRule>
  </conditionalFormatting>
  <conditionalFormatting sqref="C1932">
    <cfRule type="expression" priority="46" dxfId="1">
      <formula>#REF!=0</formula>
    </cfRule>
  </conditionalFormatting>
  <conditionalFormatting sqref="C1998">
    <cfRule type="expression" priority="45" dxfId="1">
      <formula>#REF!=0</formula>
    </cfRule>
  </conditionalFormatting>
  <conditionalFormatting sqref="C2802">
    <cfRule type="expression" priority="44" dxfId="1">
      <formula>#REF!=0</formula>
    </cfRule>
  </conditionalFormatting>
  <conditionalFormatting sqref="C2835">
    <cfRule type="expression" priority="43" dxfId="1">
      <formula>#REF!=0</formula>
    </cfRule>
  </conditionalFormatting>
  <conditionalFormatting sqref="C2901">
    <cfRule type="expression" priority="42" dxfId="1">
      <formula>#REF!=0</formula>
    </cfRule>
  </conditionalFormatting>
  <conditionalFormatting sqref="C3002">
    <cfRule type="expression" priority="41" dxfId="1">
      <formula>#REF!=0</formula>
    </cfRule>
  </conditionalFormatting>
  <conditionalFormatting sqref="C3036">
    <cfRule type="expression" priority="40" dxfId="1">
      <formula>#REF!=0</formula>
    </cfRule>
  </conditionalFormatting>
  <conditionalFormatting sqref="C3070">
    <cfRule type="expression" priority="39" dxfId="1">
      <formula>#REF!=0</formula>
    </cfRule>
  </conditionalFormatting>
  <conditionalFormatting sqref="C3104">
    <cfRule type="expression" priority="38" dxfId="1">
      <formula>#REF!=0</formula>
    </cfRule>
  </conditionalFormatting>
  <conditionalFormatting sqref="C1965">
    <cfRule type="expression" priority="37" dxfId="1">
      <formula>#REF!=0</formula>
    </cfRule>
  </conditionalFormatting>
  <conditionalFormatting sqref="C3358">
    <cfRule type="expression" priority="36" dxfId="1">
      <formula>#REF!=0</formula>
    </cfRule>
  </conditionalFormatting>
  <conditionalFormatting sqref="C3460">
    <cfRule type="expression" priority="34" dxfId="1">
      <formula>#REF!=0</formula>
    </cfRule>
  </conditionalFormatting>
  <conditionalFormatting sqref="C3426">
    <cfRule type="expression" priority="35" dxfId="1">
      <formula>#REF!=0</formula>
    </cfRule>
  </conditionalFormatting>
  <conditionalFormatting sqref="C2868">
    <cfRule type="expression" priority="33" dxfId="1">
      <formula>#REF!=0</formula>
    </cfRule>
  </conditionalFormatting>
  <conditionalFormatting sqref="C2934">
    <cfRule type="expression" priority="32" dxfId="1">
      <formula>#REF!=0</formula>
    </cfRule>
  </conditionalFormatting>
  <conditionalFormatting sqref="C2097">
    <cfRule type="expression" priority="31" dxfId="1">
      <formula>#REF!=0</formula>
    </cfRule>
  </conditionalFormatting>
  <conditionalFormatting sqref="C2130">
    <cfRule type="expression" priority="30" dxfId="1">
      <formula>#REF!=0</formula>
    </cfRule>
  </conditionalFormatting>
  <conditionalFormatting sqref="C2166">
    <cfRule type="expression" priority="29" dxfId="1">
      <formula>#REF!=0</formula>
    </cfRule>
  </conditionalFormatting>
  <conditionalFormatting sqref="C2202">
    <cfRule type="expression" priority="28" dxfId="1">
      <formula>#REF!=0</formula>
    </cfRule>
  </conditionalFormatting>
  <conditionalFormatting sqref="C2235">
    <cfRule type="expression" priority="27" dxfId="1">
      <formula>#REF!=0</formula>
    </cfRule>
  </conditionalFormatting>
  <conditionalFormatting sqref="C2301">
    <cfRule type="expression" priority="25" dxfId="1">
      <formula>#REF!=0</formula>
    </cfRule>
  </conditionalFormatting>
  <conditionalFormatting sqref="C2334">
    <cfRule type="expression" priority="24" dxfId="1">
      <formula>#REF!=0</formula>
    </cfRule>
  </conditionalFormatting>
  <conditionalFormatting sqref="C2367">
    <cfRule type="expression" priority="23" dxfId="1">
      <formula>#REF!=0</formula>
    </cfRule>
  </conditionalFormatting>
  <conditionalFormatting sqref="C2433">
    <cfRule type="expression" priority="21" dxfId="1">
      <formula>#REF!=0</formula>
    </cfRule>
  </conditionalFormatting>
  <conditionalFormatting sqref="C2499">
    <cfRule type="expression" priority="19" dxfId="1">
      <formula>#REF!=0</formula>
    </cfRule>
  </conditionalFormatting>
  <conditionalFormatting sqref="C2635">
    <cfRule type="expression" priority="18" dxfId="1">
      <formula>#REF!=0</formula>
    </cfRule>
  </conditionalFormatting>
  <conditionalFormatting sqref="C2668">
    <cfRule type="expression" priority="17" dxfId="1">
      <formula>#REF!=0</formula>
    </cfRule>
  </conditionalFormatting>
  <conditionalFormatting sqref="C2268">
    <cfRule type="expression" priority="26" dxfId="1">
      <formula>#REF!=0</formula>
    </cfRule>
  </conditionalFormatting>
  <conditionalFormatting sqref="C2400">
    <cfRule type="expression" priority="22" dxfId="1">
      <formula>#REF!=0</formula>
    </cfRule>
  </conditionalFormatting>
  <conditionalFormatting sqref="C2466">
    <cfRule type="expression" priority="20" dxfId="1">
      <formula>#REF!=0</formula>
    </cfRule>
  </conditionalFormatting>
  <conditionalFormatting sqref="C2701">
    <cfRule type="expression" priority="16" dxfId="1">
      <formula>#REF!=0</formula>
    </cfRule>
  </conditionalFormatting>
  <conditionalFormatting sqref="C2769">
    <cfRule type="expression" priority="14" dxfId="1">
      <formula>#REF!=0</formula>
    </cfRule>
  </conditionalFormatting>
  <conditionalFormatting sqref="C2967">
    <cfRule type="expression" priority="13" dxfId="1">
      <formula>#REF!=0</formula>
    </cfRule>
  </conditionalFormatting>
  <conditionalFormatting sqref="C3138">
    <cfRule type="expression" priority="12" dxfId="1">
      <formula>#REF!=0</formula>
    </cfRule>
  </conditionalFormatting>
  <conditionalFormatting sqref="C3178">
    <cfRule type="expression" priority="11" dxfId="1">
      <formula>#REF!=0</formula>
    </cfRule>
  </conditionalFormatting>
  <conditionalFormatting sqref="C3218">
    <cfRule type="expression" priority="10" dxfId="1">
      <formula>#REF!=0</formula>
    </cfRule>
  </conditionalFormatting>
  <conditionalFormatting sqref="C2736">
    <cfRule type="expression" priority="15" dxfId="1">
      <formula>#REF!=0</formula>
    </cfRule>
  </conditionalFormatting>
  <conditionalFormatting sqref="C3253">
    <cfRule type="expression" priority="9" dxfId="1">
      <formula>#REF!=0</formula>
    </cfRule>
  </conditionalFormatting>
  <conditionalFormatting sqref="C3288">
    <cfRule type="expression" priority="8" dxfId="1">
      <formula>#REF!=0</formula>
    </cfRule>
  </conditionalFormatting>
  <conditionalFormatting sqref="C3323">
    <cfRule type="expression" priority="7" dxfId="1">
      <formula>#REF!=0</formula>
    </cfRule>
  </conditionalFormatting>
  <conditionalFormatting sqref="C3392">
    <cfRule type="expression" priority="6" dxfId="1">
      <formula>#REF!=0</formula>
    </cfRule>
  </conditionalFormatting>
  <conditionalFormatting sqref="C2532">
    <cfRule type="expression" priority="5" dxfId="1">
      <formula>#REF!=0</formula>
    </cfRule>
  </conditionalFormatting>
  <conditionalFormatting sqref="C2565">
    <cfRule type="expression" priority="4" dxfId="1">
      <formula>#REF!=0</formula>
    </cfRule>
  </conditionalFormatting>
  <conditionalFormatting sqref="C2600">
    <cfRule type="expression" priority="3" dxfId="1">
      <formula>#REF!=0</formula>
    </cfRule>
  </conditionalFormatting>
  <conditionalFormatting sqref="C2031">
    <cfRule type="expression" priority="2" dxfId="1">
      <formula>#REF!=0</formula>
    </cfRule>
  </conditionalFormatting>
  <conditionalFormatting sqref="C2064">
    <cfRule type="expression" priority="1" dxfId="1">
      <formula>#REF!=0</formula>
    </cfRule>
  </conditionalFormatting>
  <printOptions horizontalCentered="1"/>
  <pageMargins left="0.11811023622047245" right="0.11811023622047245" top="0.1968503937007874" bottom="0.1968503937007874" header="0.31496062992125984" footer="0.31496062992125984"/>
  <pageSetup fitToHeight="70" horizontalDpi="600" verticalDpi="600" orientation="portrait" paperSize="9" scale="70" r:id="rId3"/>
  <ignoredErrors>
    <ignoredError sqref="C3494" unlockedFormula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3"/>
  <sheetViews>
    <sheetView zoomScale="110" zoomScaleNormal="110" workbookViewId="0" topLeftCell="A1">
      <selection activeCell="A5" sqref="A5"/>
    </sheetView>
  </sheetViews>
  <sheetFormatPr defaultColWidth="9.140625" defaultRowHeight="15"/>
  <cols>
    <col min="1" max="1" width="18.421875" style="474" customWidth="1"/>
    <col min="2" max="2" width="75.00390625" style="179" customWidth="1"/>
    <col min="3" max="3" width="9.140625" style="1" customWidth="1"/>
    <col min="4" max="4" width="14.8515625" style="1" customWidth="1"/>
    <col min="5" max="5" width="19.57421875" style="0" customWidth="1"/>
  </cols>
  <sheetData>
    <row r="1" spans="1:4" ht="15">
      <c r="A1" s="650" t="s">
        <v>1343</v>
      </c>
      <c r="B1" s="650"/>
      <c r="C1" s="650"/>
      <c r="D1" s="650"/>
    </row>
    <row r="2" spans="1:4" ht="15">
      <c r="A2" s="650" t="s">
        <v>1342</v>
      </c>
      <c r="B2" s="650"/>
      <c r="C2" s="650"/>
      <c r="D2" s="650"/>
    </row>
    <row r="3" spans="1:4" ht="15">
      <c r="A3" s="477"/>
      <c r="B3" s="477"/>
      <c r="C3" s="477"/>
      <c r="D3" s="477"/>
    </row>
    <row r="4" spans="1:4" ht="15">
      <c r="A4" s="650" t="s">
        <v>1344</v>
      </c>
      <c r="B4" s="650"/>
      <c r="C4" s="650"/>
      <c r="D4" s="650"/>
    </row>
    <row r="6" spans="1:5" ht="15">
      <c r="A6" s="374" t="s">
        <v>93</v>
      </c>
      <c r="B6" s="375" t="s">
        <v>2</v>
      </c>
      <c r="C6" s="375" t="s">
        <v>1061</v>
      </c>
      <c r="D6" s="375" t="s">
        <v>1062</v>
      </c>
      <c r="E6" s="376"/>
    </row>
    <row r="7" spans="1:7" ht="15">
      <c r="A7" s="394" t="s">
        <v>1212</v>
      </c>
      <c r="B7" s="377" t="s">
        <v>1144</v>
      </c>
      <c r="C7" s="395" t="s">
        <v>808</v>
      </c>
      <c r="D7" s="460">
        <v>1111.7</v>
      </c>
      <c r="E7" s="379"/>
      <c r="F7" s="380"/>
      <c r="G7" s="380"/>
    </row>
    <row r="8" spans="1:7" ht="15">
      <c r="A8" s="394" t="s">
        <v>1213</v>
      </c>
      <c r="B8" s="377" t="s">
        <v>1070</v>
      </c>
      <c r="C8" s="395" t="s">
        <v>808</v>
      </c>
      <c r="D8" s="460">
        <v>780</v>
      </c>
      <c r="E8" s="379"/>
      <c r="F8" s="380"/>
      <c r="G8" s="380"/>
    </row>
    <row r="9" spans="1:7" ht="15">
      <c r="A9" s="394" t="s">
        <v>1214</v>
      </c>
      <c r="B9" s="377" t="s">
        <v>1145</v>
      </c>
      <c r="C9" s="395" t="s">
        <v>808</v>
      </c>
      <c r="D9" s="460">
        <v>1411.7</v>
      </c>
      <c r="E9" s="379"/>
      <c r="F9" s="380"/>
      <c r="G9" s="380"/>
    </row>
    <row r="10" spans="1:7" ht="15">
      <c r="A10" s="394" t="s">
        <v>1215</v>
      </c>
      <c r="B10" s="377" t="s">
        <v>1146</v>
      </c>
      <c r="C10" s="395" t="s">
        <v>808</v>
      </c>
      <c r="D10" s="460">
        <v>2111.7</v>
      </c>
      <c r="E10" s="379"/>
      <c r="F10" s="380"/>
      <c r="G10" s="380"/>
    </row>
    <row r="11" spans="1:7" ht="15">
      <c r="A11" s="394" t="s">
        <v>1216</v>
      </c>
      <c r="B11" s="377" t="s">
        <v>1147</v>
      </c>
      <c r="C11" s="395" t="s">
        <v>808</v>
      </c>
      <c r="D11" s="460">
        <v>2911.7</v>
      </c>
      <c r="E11" s="379"/>
      <c r="F11" s="380"/>
      <c r="G11" s="380"/>
    </row>
    <row r="12" spans="1:7" ht="15">
      <c r="A12" s="394" t="s">
        <v>1204</v>
      </c>
      <c r="B12" s="377" t="s">
        <v>1071</v>
      </c>
      <c r="C12" s="395" t="s">
        <v>808</v>
      </c>
      <c r="D12" s="460">
        <v>5000</v>
      </c>
      <c r="E12" s="379"/>
      <c r="F12" s="380"/>
      <c r="G12" s="380"/>
    </row>
    <row r="13" spans="1:7" ht="15">
      <c r="A13" s="394" t="s">
        <v>1206</v>
      </c>
      <c r="B13" s="377" t="s">
        <v>1072</v>
      </c>
      <c r="C13" s="395" t="s">
        <v>808</v>
      </c>
      <c r="D13" s="460">
        <v>4394.61</v>
      </c>
      <c r="E13" s="379"/>
      <c r="F13" s="380"/>
      <c r="G13" s="380"/>
    </row>
    <row r="14" spans="1:7" ht="25.5">
      <c r="A14" s="394" t="s">
        <v>1217</v>
      </c>
      <c r="B14" s="377" t="s">
        <v>1073</v>
      </c>
      <c r="C14" s="395" t="s">
        <v>808</v>
      </c>
      <c r="D14" s="460">
        <v>344.61</v>
      </c>
      <c r="E14" s="379"/>
      <c r="F14" s="380"/>
      <c r="G14" s="380"/>
    </row>
    <row r="15" spans="1:7" ht="25.5">
      <c r="A15" s="394" t="s">
        <v>1207</v>
      </c>
      <c r="B15" s="377" t="s">
        <v>1150</v>
      </c>
      <c r="C15" s="395" t="s">
        <v>808</v>
      </c>
      <c r="D15" s="460">
        <v>344.61</v>
      </c>
      <c r="E15" s="379"/>
      <c r="F15" s="380"/>
      <c r="G15" s="380"/>
    </row>
    <row r="16" spans="1:7" ht="15">
      <c r="A16" s="394" t="s">
        <v>1186</v>
      </c>
      <c r="B16" s="377" t="s">
        <v>1074</v>
      </c>
      <c r="C16" s="395" t="s">
        <v>808</v>
      </c>
      <c r="D16" s="460">
        <v>731.89</v>
      </c>
      <c r="E16" s="379"/>
      <c r="F16" s="380"/>
      <c r="G16" s="380"/>
    </row>
    <row r="17" spans="1:7" ht="15">
      <c r="A17" s="472" t="s">
        <v>1205</v>
      </c>
      <c r="B17" s="377" t="s">
        <v>1148</v>
      </c>
      <c r="C17" s="378" t="s">
        <v>808</v>
      </c>
      <c r="D17" s="461">
        <v>3894.61</v>
      </c>
      <c r="E17" s="379"/>
      <c r="F17" s="380"/>
      <c r="G17" s="380"/>
    </row>
    <row r="18" spans="1:7" ht="51">
      <c r="A18" s="396" t="s">
        <v>1218</v>
      </c>
      <c r="B18" s="397" t="s">
        <v>747</v>
      </c>
      <c r="C18" s="396" t="s">
        <v>1076</v>
      </c>
      <c r="D18" s="462">
        <v>0.45</v>
      </c>
      <c r="E18" s="379"/>
      <c r="F18" s="380"/>
      <c r="G18" s="380"/>
    </row>
    <row r="19" spans="1:7" ht="102">
      <c r="A19" s="472" t="s">
        <v>1233</v>
      </c>
      <c r="B19" s="386" t="s">
        <v>964</v>
      </c>
      <c r="C19" s="378" t="s">
        <v>808</v>
      </c>
      <c r="D19" s="461">
        <v>350</v>
      </c>
      <c r="E19" s="379"/>
      <c r="F19" s="380"/>
      <c r="G19" s="380"/>
    </row>
    <row r="20" spans="1:7" ht="63.75">
      <c r="A20" s="472" t="s">
        <v>1234</v>
      </c>
      <c r="B20" s="387" t="s">
        <v>965</v>
      </c>
      <c r="C20" s="378" t="s">
        <v>808</v>
      </c>
      <c r="D20" s="461">
        <v>595</v>
      </c>
      <c r="E20" s="379"/>
      <c r="F20" s="380"/>
      <c r="G20" s="380"/>
    </row>
    <row r="21" spans="1:7" ht="102">
      <c r="A21" s="472" t="s">
        <v>1235</v>
      </c>
      <c r="B21" s="386" t="s">
        <v>966</v>
      </c>
      <c r="C21" s="378" t="s">
        <v>808</v>
      </c>
      <c r="D21" s="461">
        <v>725</v>
      </c>
      <c r="E21" s="379"/>
      <c r="F21" s="380"/>
      <c r="G21" s="380"/>
    </row>
    <row r="22" spans="1:7" ht="102">
      <c r="A22" s="472" t="s">
        <v>1201</v>
      </c>
      <c r="B22" s="386" t="s">
        <v>967</v>
      </c>
      <c r="C22" s="378" t="s">
        <v>808</v>
      </c>
      <c r="D22" s="461">
        <v>1185</v>
      </c>
      <c r="E22" s="379"/>
      <c r="F22" s="380"/>
      <c r="G22" s="380"/>
    </row>
    <row r="23" spans="1:7" ht="102">
      <c r="A23" s="472" t="s">
        <v>1202</v>
      </c>
      <c r="B23" s="386" t="s">
        <v>968</v>
      </c>
      <c r="C23" s="378" t="s">
        <v>808</v>
      </c>
      <c r="D23" s="461">
        <v>1400</v>
      </c>
      <c r="E23" s="379"/>
      <c r="F23" s="380"/>
      <c r="G23" s="380"/>
    </row>
    <row r="24" spans="1:7" ht="102">
      <c r="A24" s="472" t="s">
        <v>1203</v>
      </c>
      <c r="B24" s="386" t="s">
        <v>969</v>
      </c>
      <c r="C24" s="388" t="s">
        <v>83</v>
      </c>
      <c r="D24" s="461">
        <v>2100</v>
      </c>
      <c r="E24" s="379"/>
      <c r="F24" s="380"/>
      <c r="G24" s="380"/>
    </row>
    <row r="25" spans="1:7" ht="25.5">
      <c r="A25" s="472" t="s">
        <v>1208</v>
      </c>
      <c r="B25" s="386" t="s">
        <v>1172</v>
      </c>
      <c r="C25" s="388" t="s">
        <v>83</v>
      </c>
      <c r="D25" s="461">
        <v>3250</v>
      </c>
      <c r="E25" s="379"/>
      <c r="F25" s="380"/>
      <c r="G25" s="380"/>
    </row>
    <row r="26" spans="1:7" ht="25.5">
      <c r="A26" s="472" t="s">
        <v>1209</v>
      </c>
      <c r="B26" s="386" t="s">
        <v>1173</v>
      </c>
      <c r="C26" s="388" t="s">
        <v>83</v>
      </c>
      <c r="D26" s="461">
        <v>4750</v>
      </c>
      <c r="E26" s="379"/>
      <c r="F26" s="380"/>
      <c r="G26" s="380"/>
    </row>
    <row r="27" spans="1:7" ht="25.5">
      <c r="A27" s="472" t="s">
        <v>1210</v>
      </c>
      <c r="B27" s="386" t="s">
        <v>1174</v>
      </c>
      <c r="C27" s="388" t="s">
        <v>83</v>
      </c>
      <c r="D27" s="461">
        <v>6250</v>
      </c>
      <c r="E27" s="379"/>
      <c r="F27" s="380"/>
      <c r="G27" s="380"/>
    </row>
    <row r="28" spans="1:7" ht="15">
      <c r="A28" s="394" t="s">
        <v>1187</v>
      </c>
      <c r="B28" s="377" t="s">
        <v>1075</v>
      </c>
      <c r="C28" s="384" t="s">
        <v>808</v>
      </c>
      <c r="D28" s="461">
        <v>2866.26</v>
      </c>
      <c r="E28" s="379"/>
      <c r="F28" s="380"/>
      <c r="G28" s="380"/>
    </row>
    <row r="29" spans="1:7" ht="15">
      <c r="A29" s="394" t="s">
        <v>1188</v>
      </c>
      <c r="B29" s="377" t="s">
        <v>1120</v>
      </c>
      <c r="C29" s="384" t="s">
        <v>808</v>
      </c>
      <c r="D29" s="461">
        <v>22133.309999999998</v>
      </c>
      <c r="E29" s="379"/>
      <c r="F29" s="380"/>
      <c r="G29" s="380"/>
    </row>
    <row r="30" spans="1:7" ht="15">
      <c r="A30" s="472" t="s">
        <v>1185</v>
      </c>
      <c r="B30" s="377" t="s">
        <v>628</v>
      </c>
      <c r="C30" s="378" t="s">
        <v>808</v>
      </c>
      <c r="D30" s="461">
        <v>6.005</v>
      </c>
      <c r="E30" s="379"/>
      <c r="F30" s="380"/>
      <c r="G30" s="380"/>
    </row>
    <row r="31" spans="1:7" ht="15">
      <c r="A31" s="472" t="s">
        <v>1181</v>
      </c>
      <c r="B31" s="377" t="s">
        <v>811</v>
      </c>
      <c r="C31" s="378" t="s">
        <v>808</v>
      </c>
      <c r="D31" s="461">
        <v>62.1</v>
      </c>
      <c r="E31" s="379"/>
      <c r="F31" s="380"/>
      <c r="G31" s="380"/>
    </row>
    <row r="32" spans="1:7" ht="15">
      <c r="A32" s="472" t="s">
        <v>1182</v>
      </c>
      <c r="B32" s="377" t="s">
        <v>814</v>
      </c>
      <c r="C32" s="378" t="s">
        <v>808</v>
      </c>
      <c r="D32" s="461">
        <v>86.53</v>
      </c>
      <c r="E32" s="379"/>
      <c r="F32" s="380"/>
      <c r="G32" s="380"/>
    </row>
    <row r="33" spans="1:7" ht="15">
      <c r="A33" s="472" t="s">
        <v>1183</v>
      </c>
      <c r="B33" s="377" t="s">
        <v>815</v>
      </c>
      <c r="C33" s="378" t="s">
        <v>808</v>
      </c>
      <c r="D33" s="461">
        <v>155.67</v>
      </c>
      <c r="E33" s="379"/>
      <c r="F33" s="380"/>
      <c r="G33" s="380"/>
    </row>
    <row r="34" spans="1:7" ht="15">
      <c r="A34" s="472" t="s">
        <v>1184</v>
      </c>
      <c r="B34" s="377" t="s">
        <v>837</v>
      </c>
      <c r="C34" s="378" t="s">
        <v>825</v>
      </c>
      <c r="D34" s="461">
        <v>2.075</v>
      </c>
      <c r="E34" s="379"/>
      <c r="F34" s="380"/>
      <c r="G34" s="380"/>
    </row>
    <row r="35" spans="1:7" ht="15">
      <c r="A35" s="473" t="s">
        <v>1192</v>
      </c>
      <c r="B35" s="381" t="s">
        <v>919</v>
      </c>
      <c r="C35" s="382" t="s">
        <v>808</v>
      </c>
      <c r="D35" s="463">
        <v>429.47</v>
      </c>
      <c r="E35" s="379"/>
      <c r="F35" s="380"/>
      <c r="G35" s="380"/>
    </row>
    <row r="36" spans="1:7" ht="15">
      <c r="A36" s="472" t="s">
        <v>1197</v>
      </c>
      <c r="B36" s="377" t="s">
        <v>949</v>
      </c>
      <c r="C36" s="378" t="s">
        <v>808</v>
      </c>
      <c r="D36" s="461">
        <v>336.75</v>
      </c>
      <c r="E36" s="379"/>
      <c r="F36" s="380"/>
      <c r="G36" s="380"/>
    </row>
    <row r="37" spans="1:7" ht="15">
      <c r="A37" s="472" t="s">
        <v>1196</v>
      </c>
      <c r="B37" s="377" t="s">
        <v>944</v>
      </c>
      <c r="C37" s="378" t="s">
        <v>808</v>
      </c>
      <c r="D37" s="461">
        <v>697.97</v>
      </c>
      <c r="E37" s="379"/>
      <c r="F37" s="380"/>
      <c r="G37" s="380"/>
    </row>
    <row r="38" spans="1:7" ht="15">
      <c r="A38" s="472" t="s">
        <v>1190</v>
      </c>
      <c r="B38" s="377" t="s">
        <v>891</v>
      </c>
      <c r="C38" s="378" t="s">
        <v>808</v>
      </c>
      <c r="D38" s="461">
        <v>65.93</v>
      </c>
      <c r="E38" s="379"/>
      <c r="F38" s="380"/>
      <c r="G38" s="380"/>
    </row>
    <row r="39" spans="1:7" ht="15">
      <c r="A39" s="472" t="s">
        <v>1191</v>
      </c>
      <c r="B39" s="377" t="s">
        <v>892</v>
      </c>
      <c r="C39" s="378" t="s">
        <v>808</v>
      </c>
      <c r="D39" s="461">
        <v>128.2</v>
      </c>
      <c r="E39" s="379"/>
      <c r="F39" s="380"/>
      <c r="G39" s="380"/>
    </row>
    <row r="40" spans="1:7" ht="15">
      <c r="A40" s="472" t="s">
        <v>1195</v>
      </c>
      <c r="B40" s="377" t="s">
        <v>937</v>
      </c>
      <c r="C40" s="378" t="s">
        <v>808</v>
      </c>
      <c r="D40" s="461">
        <v>106.22</v>
      </c>
      <c r="E40" s="379"/>
      <c r="F40" s="380"/>
      <c r="G40" s="380"/>
    </row>
    <row r="41" spans="1:7" ht="15">
      <c r="A41" s="472" t="s">
        <v>1198</v>
      </c>
      <c r="B41" s="377" t="s">
        <v>950</v>
      </c>
      <c r="C41" s="378" t="s">
        <v>808</v>
      </c>
      <c r="D41" s="461">
        <v>40.82</v>
      </c>
      <c r="E41" s="379"/>
      <c r="F41" s="380"/>
      <c r="G41" s="380"/>
    </row>
    <row r="42" spans="1:7" ht="15">
      <c r="A42" s="472" t="s">
        <v>1199</v>
      </c>
      <c r="B42" s="377" t="s">
        <v>959</v>
      </c>
      <c r="C42" s="378" t="s">
        <v>808</v>
      </c>
      <c r="D42" s="461">
        <v>19.9</v>
      </c>
      <c r="E42" s="649"/>
      <c r="F42" s="380"/>
      <c r="G42" s="380"/>
    </row>
    <row r="43" spans="1:7" ht="15">
      <c r="A43" s="472" t="s">
        <v>1200</v>
      </c>
      <c r="B43" s="377" t="s">
        <v>960</v>
      </c>
      <c r="C43" s="378" t="s">
        <v>808</v>
      </c>
      <c r="D43" s="461">
        <v>28.75</v>
      </c>
      <c r="E43" s="649"/>
      <c r="F43" s="380"/>
      <c r="G43" s="380"/>
    </row>
    <row r="44" spans="1:7" ht="15">
      <c r="A44" s="472" t="s">
        <v>1193</v>
      </c>
      <c r="B44" s="383" t="s">
        <v>920</v>
      </c>
      <c r="C44" s="384" t="s">
        <v>808</v>
      </c>
      <c r="D44" s="464">
        <v>8.2</v>
      </c>
      <c r="E44" s="649"/>
      <c r="F44" s="380"/>
      <c r="G44" s="380"/>
    </row>
    <row r="45" spans="1:7" ht="15">
      <c r="A45" s="472" t="s">
        <v>1194</v>
      </c>
      <c r="B45" s="383" t="s">
        <v>632</v>
      </c>
      <c r="C45" s="384" t="s">
        <v>808</v>
      </c>
      <c r="D45" s="464">
        <v>2.23</v>
      </c>
      <c r="E45" s="649"/>
      <c r="F45" s="380"/>
      <c r="G45" s="380"/>
    </row>
    <row r="46" spans="1:7" ht="15">
      <c r="A46" s="472" t="s">
        <v>1219</v>
      </c>
      <c r="B46" s="377" t="s">
        <v>1063</v>
      </c>
      <c r="C46" s="378" t="s">
        <v>808</v>
      </c>
      <c r="D46" s="461">
        <v>32</v>
      </c>
      <c r="E46" s="649"/>
      <c r="F46" s="380"/>
      <c r="G46" s="380"/>
    </row>
    <row r="47" spans="1:7" ht="15">
      <c r="A47" s="390" t="s">
        <v>1219</v>
      </c>
      <c r="B47" s="377" t="s">
        <v>82</v>
      </c>
      <c r="C47" s="395" t="s">
        <v>808</v>
      </c>
      <c r="D47" s="464">
        <v>32</v>
      </c>
      <c r="E47" s="380"/>
      <c r="F47" s="380"/>
      <c r="G47" s="380"/>
    </row>
    <row r="48" spans="1:7" ht="15">
      <c r="A48" s="472" t="s">
        <v>1220</v>
      </c>
      <c r="B48" s="377" t="s">
        <v>1064</v>
      </c>
      <c r="C48" s="378" t="s">
        <v>808</v>
      </c>
      <c r="D48" s="461">
        <v>33.5</v>
      </c>
      <c r="E48" s="380"/>
      <c r="F48" s="380"/>
      <c r="G48" s="380"/>
    </row>
    <row r="49" spans="1:7" ht="15">
      <c r="A49" s="390" t="s">
        <v>1220</v>
      </c>
      <c r="B49" s="377" t="s">
        <v>84</v>
      </c>
      <c r="C49" s="395" t="s">
        <v>808</v>
      </c>
      <c r="D49" s="464">
        <v>33.5</v>
      </c>
      <c r="E49" s="380"/>
      <c r="F49" s="380"/>
      <c r="G49" s="380"/>
    </row>
    <row r="50" spans="1:7" ht="15">
      <c r="A50" s="472" t="s">
        <v>1221</v>
      </c>
      <c r="B50" s="377" t="s">
        <v>1065</v>
      </c>
      <c r="C50" s="378" t="s">
        <v>808</v>
      </c>
      <c r="D50" s="461">
        <v>34</v>
      </c>
      <c r="E50" s="380"/>
      <c r="F50" s="380"/>
      <c r="G50" s="380"/>
    </row>
    <row r="51" spans="1:7" ht="15">
      <c r="A51" s="390" t="s">
        <v>1221</v>
      </c>
      <c r="B51" s="377" t="s">
        <v>85</v>
      </c>
      <c r="C51" s="395" t="s">
        <v>808</v>
      </c>
      <c r="D51" s="464">
        <v>34</v>
      </c>
      <c r="E51" s="380"/>
      <c r="F51" s="380"/>
      <c r="G51" s="380"/>
    </row>
    <row r="52" spans="1:7" ht="15">
      <c r="A52" s="472" t="s">
        <v>1222</v>
      </c>
      <c r="B52" s="377" t="s">
        <v>1066</v>
      </c>
      <c r="C52" s="378" t="s">
        <v>808</v>
      </c>
      <c r="D52" s="461">
        <v>35</v>
      </c>
      <c r="E52" s="380"/>
      <c r="F52" s="380"/>
      <c r="G52" s="380"/>
    </row>
    <row r="53" spans="1:7" ht="15">
      <c r="A53" s="390" t="s">
        <v>1222</v>
      </c>
      <c r="B53" s="377" t="s">
        <v>86</v>
      </c>
      <c r="C53" s="395" t="s">
        <v>808</v>
      </c>
      <c r="D53" s="464">
        <v>35</v>
      </c>
      <c r="E53" s="380"/>
      <c r="F53" s="380"/>
      <c r="G53" s="380"/>
    </row>
    <row r="54" spans="1:7" ht="15">
      <c r="A54" s="472" t="s">
        <v>1223</v>
      </c>
      <c r="B54" s="377" t="s">
        <v>1067</v>
      </c>
      <c r="C54" s="378" t="s">
        <v>808</v>
      </c>
      <c r="D54" s="461">
        <v>41</v>
      </c>
      <c r="E54" s="380"/>
      <c r="F54" s="380"/>
      <c r="G54" s="380"/>
    </row>
    <row r="55" spans="1:7" ht="15">
      <c r="A55" s="390" t="s">
        <v>1223</v>
      </c>
      <c r="B55" s="377" t="s">
        <v>87</v>
      </c>
      <c r="C55" s="395" t="s">
        <v>808</v>
      </c>
      <c r="D55" s="464">
        <v>41</v>
      </c>
      <c r="E55" s="380"/>
      <c r="F55" s="380"/>
      <c r="G55" s="380"/>
    </row>
    <row r="56" spans="1:7" ht="15">
      <c r="A56" s="472" t="s">
        <v>1224</v>
      </c>
      <c r="B56" s="377" t="s">
        <v>1068</v>
      </c>
      <c r="C56" s="378" t="s">
        <v>808</v>
      </c>
      <c r="D56" s="461">
        <v>56</v>
      </c>
      <c r="E56" s="380"/>
      <c r="F56" s="380"/>
      <c r="G56" s="380"/>
    </row>
    <row r="57" spans="1:7" ht="15">
      <c r="A57" s="390" t="s">
        <v>1224</v>
      </c>
      <c r="B57" s="377" t="s">
        <v>88</v>
      </c>
      <c r="C57" s="395" t="s">
        <v>808</v>
      </c>
      <c r="D57" s="464">
        <v>56</v>
      </c>
      <c r="E57" s="380"/>
      <c r="F57" s="380"/>
      <c r="G57" s="380"/>
    </row>
    <row r="58" spans="1:7" ht="15">
      <c r="A58" s="472" t="s">
        <v>1225</v>
      </c>
      <c r="B58" s="377" t="s">
        <v>1069</v>
      </c>
      <c r="C58" s="378" t="s">
        <v>808</v>
      </c>
      <c r="D58" s="461">
        <v>62.5</v>
      </c>
      <c r="E58" s="380"/>
      <c r="F58" s="380"/>
      <c r="G58" s="380"/>
    </row>
    <row r="59" spans="1:7" ht="15">
      <c r="A59" s="390" t="s">
        <v>1225</v>
      </c>
      <c r="B59" s="377" t="s">
        <v>89</v>
      </c>
      <c r="C59" s="395" t="s">
        <v>808</v>
      </c>
      <c r="D59" s="464">
        <v>62.5</v>
      </c>
      <c r="E59" s="380"/>
      <c r="F59" s="380"/>
      <c r="G59" s="380"/>
    </row>
    <row r="60" spans="1:7" ht="38.25">
      <c r="A60" s="390" t="s">
        <v>1226</v>
      </c>
      <c r="B60" s="389" t="s">
        <v>250</v>
      </c>
      <c r="C60" s="378" t="s">
        <v>251</v>
      </c>
      <c r="D60" s="461">
        <v>16.69</v>
      </c>
      <c r="E60" s="380"/>
      <c r="F60" s="380"/>
      <c r="G60" s="380"/>
    </row>
    <row r="61" spans="1:7" ht="38.25">
      <c r="A61" s="390" t="s">
        <v>1227</v>
      </c>
      <c r="B61" s="389" t="s">
        <v>252</v>
      </c>
      <c r="C61" s="378" t="s">
        <v>251</v>
      </c>
      <c r="D61" s="461">
        <v>13.35</v>
      </c>
      <c r="E61" s="380"/>
      <c r="F61" s="380"/>
      <c r="G61" s="380"/>
    </row>
    <row r="62" spans="1:7" ht="38.25">
      <c r="A62" s="390" t="s">
        <v>1228</v>
      </c>
      <c r="B62" s="389" t="s">
        <v>253</v>
      </c>
      <c r="C62" s="378" t="s">
        <v>251</v>
      </c>
      <c r="D62" s="461">
        <v>3.41</v>
      </c>
      <c r="E62" s="380"/>
      <c r="F62" s="380"/>
      <c r="G62" s="380"/>
    </row>
    <row r="63" spans="1:7" ht="38.25">
      <c r="A63" s="390" t="s">
        <v>1229</v>
      </c>
      <c r="B63" s="389" t="s">
        <v>254</v>
      </c>
      <c r="C63" s="378" t="s">
        <v>251</v>
      </c>
      <c r="D63" s="461">
        <v>0.7</v>
      </c>
      <c r="E63" s="380"/>
      <c r="F63" s="380"/>
      <c r="G63" s="380"/>
    </row>
    <row r="64" spans="1:7" ht="38.25">
      <c r="A64" s="390" t="s">
        <v>1230</v>
      </c>
      <c r="B64" s="389" t="s">
        <v>255</v>
      </c>
      <c r="C64" s="378" t="s">
        <v>251</v>
      </c>
      <c r="D64" s="461">
        <v>65.91</v>
      </c>
      <c r="E64" s="380"/>
      <c r="F64" s="380"/>
      <c r="G64" s="380"/>
    </row>
    <row r="65" spans="1:7" ht="25.5">
      <c r="A65" s="390" t="s">
        <v>1231</v>
      </c>
      <c r="B65" s="385" t="s">
        <v>733</v>
      </c>
      <c r="C65" s="384" t="s">
        <v>788</v>
      </c>
      <c r="D65" s="464">
        <v>1200</v>
      </c>
      <c r="E65" s="380"/>
      <c r="F65" s="380"/>
      <c r="G65" s="380"/>
    </row>
    <row r="66" spans="1:7" ht="38.25">
      <c r="A66" s="390" t="s">
        <v>1232</v>
      </c>
      <c r="B66" s="385" t="s">
        <v>744</v>
      </c>
      <c r="C66" s="390" t="s">
        <v>808</v>
      </c>
      <c r="D66" s="464">
        <v>4500</v>
      </c>
      <c r="E66" s="380"/>
      <c r="F66" s="380"/>
      <c r="G66" s="380"/>
    </row>
    <row r="67" spans="1:7" ht="15">
      <c r="A67" s="390" t="s">
        <v>1211</v>
      </c>
      <c r="B67" s="385" t="s">
        <v>642</v>
      </c>
      <c r="C67" s="378" t="s">
        <v>251</v>
      </c>
      <c r="D67" s="464">
        <v>46.0428316666667</v>
      </c>
      <c r="E67" s="380"/>
      <c r="F67" s="380"/>
      <c r="G67" s="380"/>
    </row>
    <row r="68" spans="1:7" ht="15">
      <c r="A68" s="472" t="s">
        <v>1188</v>
      </c>
      <c r="B68" s="385" t="s">
        <v>907</v>
      </c>
      <c r="C68" s="384" t="s">
        <v>908</v>
      </c>
      <c r="D68" s="465">
        <v>2.73</v>
      </c>
      <c r="E68" s="380"/>
      <c r="F68" s="380"/>
      <c r="G68" s="380"/>
    </row>
    <row r="69" spans="1:7" ht="15">
      <c r="A69" s="390" t="s">
        <v>1236</v>
      </c>
      <c r="B69" s="391" t="s">
        <v>591</v>
      </c>
      <c r="C69" s="390" t="s">
        <v>808</v>
      </c>
      <c r="D69" s="466">
        <v>3.03</v>
      </c>
      <c r="E69" s="380"/>
      <c r="F69" s="380"/>
      <c r="G69" s="380"/>
    </row>
    <row r="70" spans="1:7" ht="15">
      <c r="A70" s="390" t="s">
        <v>1237</v>
      </c>
      <c r="B70" s="391" t="s">
        <v>592</v>
      </c>
      <c r="C70" s="390" t="s">
        <v>808</v>
      </c>
      <c r="D70" s="466">
        <v>30.48</v>
      </c>
      <c r="E70" s="380"/>
      <c r="F70" s="380"/>
      <c r="G70" s="380"/>
    </row>
    <row r="71" spans="1:7" ht="15">
      <c r="A71" s="390" t="s">
        <v>1238</v>
      </c>
      <c r="B71" s="391" t="s">
        <v>593</v>
      </c>
      <c r="C71" s="390" t="s">
        <v>808</v>
      </c>
      <c r="D71" s="466">
        <v>0.93</v>
      </c>
      <c r="E71" s="380"/>
      <c r="F71" s="380"/>
      <c r="G71" s="380"/>
    </row>
    <row r="72" spans="1:7" ht="15">
      <c r="A72" s="390" t="s">
        <v>1239</v>
      </c>
      <c r="B72" s="391" t="s">
        <v>594</v>
      </c>
      <c r="C72" s="390" t="s">
        <v>808</v>
      </c>
      <c r="D72" s="466">
        <v>0.52</v>
      </c>
      <c r="E72" s="380"/>
      <c r="F72" s="380"/>
      <c r="G72" s="380"/>
    </row>
    <row r="73" spans="1:7" ht="15">
      <c r="A73" s="390" t="s">
        <v>1240</v>
      </c>
      <c r="B73" s="391" t="s">
        <v>595</v>
      </c>
      <c r="C73" s="390" t="s">
        <v>808</v>
      </c>
      <c r="D73" s="466">
        <v>2.52</v>
      </c>
      <c r="E73" s="380"/>
      <c r="F73" s="380"/>
      <c r="G73" s="380"/>
    </row>
    <row r="74" spans="1:7" ht="15">
      <c r="A74" s="390" t="s">
        <v>1241</v>
      </c>
      <c r="B74" s="391" t="s">
        <v>596</v>
      </c>
      <c r="C74" s="390" t="s">
        <v>808</v>
      </c>
      <c r="D74" s="466">
        <v>2.95</v>
      </c>
      <c r="E74" s="380"/>
      <c r="F74" s="380"/>
      <c r="G74" s="380"/>
    </row>
    <row r="75" spans="1:7" ht="15">
      <c r="A75" s="390" t="s">
        <v>1242</v>
      </c>
      <c r="B75" s="391" t="s">
        <v>597</v>
      </c>
      <c r="C75" s="390" t="s">
        <v>808</v>
      </c>
      <c r="D75" s="466">
        <v>2.95</v>
      </c>
      <c r="E75" s="380"/>
      <c r="F75" s="380"/>
      <c r="G75" s="380"/>
    </row>
    <row r="76" spans="1:7" ht="15">
      <c r="A76" s="390" t="s">
        <v>1243</v>
      </c>
      <c r="B76" s="391" t="s">
        <v>598</v>
      </c>
      <c r="C76" s="390" t="s">
        <v>808</v>
      </c>
      <c r="D76" s="466">
        <v>7.06</v>
      </c>
      <c r="E76" s="380"/>
      <c r="F76" s="380"/>
      <c r="G76" s="380"/>
    </row>
    <row r="77" spans="1:7" ht="15">
      <c r="A77" s="390" t="s">
        <v>1244</v>
      </c>
      <c r="B77" s="391" t="s">
        <v>599</v>
      </c>
      <c r="C77" s="390" t="s">
        <v>808</v>
      </c>
      <c r="D77" s="466">
        <v>0.64</v>
      </c>
      <c r="E77" s="380"/>
      <c r="F77" s="380"/>
      <c r="G77" s="380"/>
    </row>
    <row r="78" spans="1:7" ht="15">
      <c r="A78" s="390" t="s">
        <v>1245</v>
      </c>
      <c r="B78" s="391" t="s">
        <v>600</v>
      </c>
      <c r="C78" s="390" t="s">
        <v>808</v>
      </c>
      <c r="D78" s="466">
        <v>1.92</v>
      </c>
      <c r="E78" s="380"/>
      <c r="F78" s="380"/>
      <c r="G78" s="380"/>
    </row>
    <row r="79" spans="1:7" ht="15">
      <c r="A79" s="390" t="s">
        <v>1246</v>
      </c>
      <c r="B79" s="391" t="s">
        <v>601</v>
      </c>
      <c r="C79" s="390" t="s">
        <v>808</v>
      </c>
      <c r="D79" s="466">
        <v>1.89</v>
      </c>
      <c r="E79" s="380"/>
      <c r="F79" s="380"/>
      <c r="G79" s="380"/>
    </row>
    <row r="80" spans="1:7" ht="15">
      <c r="A80" s="390" t="s">
        <v>1247</v>
      </c>
      <c r="B80" s="391" t="s">
        <v>602</v>
      </c>
      <c r="C80" s="390" t="s">
        <v>808</v>
      </c>
      <c r="D80" s="466">
        <v>2.46</v>
      </c>
      <c r="E80" s="380"/>
      <c r="F80" s="380"/>
      <c r="G80" s="380"/>
    </row>
    <row r="81" spans="1:7" ht="15">
      <c r="A81" s="390" t="s">
        <v>1248</v>
      </c>
      <c r="B81" s="391" t="s">
        <v>603</v>
      </c>
      <c r="C81" s="390" t="s">
        <v>808</v>
      </c>
      <c r="D81" s="466">
        <v>15.58</v>
      </c>
      <c r="E81" s="380"/>
      <c r="F81" s="380"/>
      <c r="G81" s="380"/>
    </row>
    <row r="82" spans="1:7" ht="15">
      <c r="A82" s="390" t="s">
        <v>1249</v>
      </c>
      <c r="B82" s="391" t="s">
        <v>604</v>
      </c>
      <c r="C82" s="390" t="s">
        <v>808</v>
      </c>
      <c r="D82" s="466">
        <v>16.89</v>
      </c>
      <c r="E82" s="380"/>
      <c r="F82" s="380"/>
      <c r="G82" s="380"/>
    </row>
    <row r="83" spans="1:7" ht="15">
      <c r="A83" s="390" t="s">
        <v>1250</v>
      </c>
      <c r="B83" s="391" t="s">
        <v>605</v>
      </c>
      <c r="C83" s="390" t="s">
        <v>808</v>
      </c>
      <c r="D83" s="466">
        <v>0.11</v>
      </c>
      <c r="E83" s="380"/>
      <c r="F83" s="380"/>
      <c r="G83" s="380"/>
    </row>
    <row r="84" spans="1:7" ht="15">
      <c r="A84" s="390" t="s">
        <v>1251</v>
      </c>
      <c r="B84" s="391" t="s">
        <v>606</v>
      </c>
      <c r="C84" s="390" t="s">
        <v>808</v>
      </c>
      <c r="D84" s="466">
        <v>1.03</v>
      </c>
      <c r="E84" s="380"/>
      <c r="F84" s="380"/>
      <c r="G84" s="380"/>
    </row>
    <row r="85" spans="1:7" ht="15">
      <c r="A85" s="390" t="s">
        <v>1252</v>
      </c>
      <c r="B85" s="391" t="s">
        <v>607</v>
      </c>
      <c r="C85" s="390" t="s">
        <v>808</v>
      </c>
      <c r="D85" s="466">
        <v>0.28</v>
      </c>
      <c r="E85" s="380"/>
      <c r="F85" s="380"/>
      <c r="G85" s="380"/>
    </row>
    <row r="86" spans="1:7" ht="15">
      <c r="A86" s="390" t="s">
        <v>1253</v>
      </c>
      <c r="B86" s="391" t="s">
        <v>608</v>
      </c>
      <c r="C86" s="390" t="s">
        <v>808</v>
      </c>
      <c r="D86" s="466">
        <v>0.78</v>
      </c>
      <c r="E86" s="380"/>
      <c r="F86" s="380"/>
      <c r="G86" s="380"/>
    </row>
    <row r="87" spans="1:7" ht="15">
      <c r="A87" s="390" t="s">
        <v>1254</v>
      </c>
      <c r="B87" s="391" t="s">
        <v>609</v>
      </c>
      <c r="C87" s="390" t="s">
        <v>808</v>
      </c>
      <c r="D87" s="466">
        <v>4.11</v>
      </c>
      <c r="E87" s="380"/>
      <c r="F87" s="380"/>
      <c r="G87" s="380"/>
    </row>
    <row r="88" spans="1:7" ht="15">
      <c r="A88" s="390" t="s">
        <v>1255</v>
      </c>
      <c r="B88" s="391" t="s">
        <v>610</v>
      </c>
      <c r="C88" s="390" t="s">
        <v>808</v>
      </c>
      <c r="D88" s="466">
        <v>0.21</v>
      </c>
      <c r="E88" s="380"/>
      <c r="F88" s="380"/>
      <c r="G88" s="380"/>
    </row>
    <row r="89" spans="1:7" ht="15">
      <c r="A89" s="390" t="s">
        <v>1256</v>
      </c>
      <c r="B89" s="391" t="s">
        <v>611</v>
      </c>
      <c r="C89" s="390" t="s">
        <v>808</v>
      </c>
      <c r="D89" s="466">
        <v>3.4</v>
      </c>
      <c r="E89" s="380"/>
      <c r="F89" s="380"/>
      <c r="G89" s="380"/>
    </row>
    <row r="90" spans="1:7" ht="15">
      <c r="A90" s="390" t="s">
        <v>1257</v>
      </c>
      <c r="B90" s="391" t="s">
        <v>612</v>
      </c>
      <c r="C90" s="390" t="s">
        <v>808</v>
      </c>
      <c r="D90" s="466">
        <v>2.54</v>
      </c>
      <c r="E90" s="380"/>
      <c r="F90" s="380"/>
      <c r="G90" s="380"/>
    </row>
    <row r="91" spans="1:7" ht="15">
      <c r="A91" s="390" t="s">
        <v>1258</v>
      </c>
      <c r="B91" s="391" t="s">
        <v>613</v>
      </c>
      <c r="C91" s="390" t="s">
        <v>808</v>
      </c>
      <c r="D91" s="466">
        <v>1.67</v>
      </c>
      <c r="E91" s="380"/>
      <c r="F91" s="380"/>
      <c r="G91" s="380"/>
    </row>
    <row r="92" spans="1:7" ht="15">
      <c r="A92" s="390" t="s">
        <v>1259</v>
      </c>
      <c r="B92" s="391" t="s">
        <v>614</v>
      </c>
      <c r="C92" s="390" t="s">
        <v>808</v>
      </c>
      <c r="D92" s="466">
        <v>0.57</v>
      </c>
      <c r="E92" s="380"/>
      <c r="F92" s="380"/>
      <c r="G92" s="380"/>
    </row>
    <row r="93" spans="1:7" ht="15">
      <c r="A93" s="390" t="s">
        <v>1260</v>
      </c>
      <c r="B93" s="391" t="s">
        <v>615</v>
      </c>
      <c r="C93" s="390" t="s">
        <v>808</v>
      </c>
      <c r="D93" s="466">
        <v>0.62</v>
      </c>
      <c r="E93" s="380"/>
      <c r="F93" s="380"/>
      <c r="G93" s="380"/>
    </row>
    <row r="94" spans="1:7" ht="15">
      <c r="A94" s="390" t="s">
        <v>1261</v>
      </c>
      <c r="B94" s="391" t="s">
        <v>616</v>
      </c>
      <c r="C94" s="390" t="s">
        <v>808</v>
      </c>
      <c r="D94" s="466">
        <v>2.02</v>
      </c>
      <c r="E94" s="380"/>
      <c r="F94" s="380"/>
      <c r="G94" s="380"/>
    </row>
    <row r="95" spans="1:7" ht="15">
      <c r="A95" s="390" t="s">
        <v>1262</v>
      </c>
      <c r="B95" s="391" t="s">
        <v>617</v>
      </c>
      <c r="C95" s="390" t="s">
        <v>808</v>
      </c>
      <c r="D95" s="466">
        <v>0.45</v>
      </c>
      <c r="E95" s="380"/>
      <c r="F95" s="380"/>
      <c r="G95" s="380"/>
    </row>
    <row r="96" spans="1:7" ht="15">
      <c r="A96" s="390" t="s">
        <v>1263</v>
      </c>
      <c r="B96" s="391" t="s">
        <v>618</v>
      </c>
      <c r="C96" s="390" t="s">
        <v>808</v>
      </c>
      <c r="D96" s="466">
        <v>2.92</v>
      </c>
      <c r="E96" s="380"/>
      <c r="F96" s="380"/>
      <c r="G96" s="380"/>
    </row>
    <row r="97" spans="1:7" ht="15">
      <c r="A97" s="390" t="s">
        <v>1264</v>
      </c>
      <c r="B97" s="391" t="s">
        <v>619</v>
      </c>
      <c r="C97" s="390" t="s">
        <v>808</v>
      </c>
      <c r="D97" s="466">
        <v>2.92</v>
      </c>
      <c r="E97" s="380"/>
      <c r="F97" s="380"/>
      <c r="G97" s="380"/>
    </row>
    <row r="98" spans="1:7" ht="15">
      <c r="A98" s="390" t="s">
        <v>1265</v>
      </c>
      <c r="B98" s="391" t="s">
        <v>620</v>
      </c>
      <c r="C98" s="390" t="s">
        <v>808</v>
      </c>
      <c r="D98" s="466">
        <v>31.76</v>
      </c>
      <c r="E98" s="380"/>
      <c r="F98" s="380"/>
      <c r="G98" s="380"/>
    </row>
    <row r="99" spans="1:7" ht="15">
      <c r="A99" s="390" t="s">
        <v>1266</v>
      </c>
      <c r="B99" s="391" t="s">
        <v>621</v>
      </c>
      <c r="C99" s="390" t="s">
        <v>808</v>
      </c>
      <c r="D99" s="466">
        <v>6.3</v>
      </c>
      <c r="E99" s="380"/>
      <c r="F99" s="380"/>
      <c r="G99" s="380"/>
    </row>
    <row r="100" spans="1:7" ht="15">
      <c r="A100" s="390" t="s">
        <v>1267</v>
      </c>
      <c r="B100" s="391" t="s">
        <v>622</v>
      </c>
      <c r="C100" s="390" t="s">
        <v>808</v>
      </c>
      <c r="D100" s="466">
        <v>2.78</v>
      </c>
      <c r="E100" s="380"/>
      <c r="F100" s="380"/>
      <c r="G100" s="380"/>
    </row>
    <row r="101" spans="1:7" ht="15">
      <c r="A101" s="390" t="s">
        <v>1268</v>
      </c>
      <c r="B101" s="391" t="s">
        <v>623</v>
      </c>
      <c r="C101" s="390" t="s">
        <v>808</v>
      </c>
      <c r="D101" s="466">
        <v>4.05</v>
      </c>
      <c r="E101" s="380"/>
      <c r="F101" s="380"/>
      <c r="G101" s="380"/>
    </row>
    <row r="102" spans="1:7" ht="15">
      <c r="A102" s="390" t="s">
        <v>1269</v>
      </c>
      <c r="B102" s="391" t="s">
        <v>624</v>
      </c>
      <c r="C102" s="390" t="s">
        <v>808</v>
      </c>
      <c r="D102" s="466">
        <v>4.17</v>
      </c>
      <c r="E102" s="380"/>
      <c r="F102" s="380"/>
      <c r="G102" s="380"/>
    </row>
    <row r="103" spans="1:7" ht="15">
      <c r="A103" s="390" t="s">
        <v>1270</v>
      </c>
      <c r="B103" s="391" t="s">
        <v>625</v>
      </c>
      <c r="C103" s="390" t="s">
        <v>808</v>
      </c>
      <c r="D103" s="466">
        <v>1.49</v>
      </c>
      <c r="E103" s="380"/>
      <c r="F103" s="380"/>
      <c r="G103" s="380"/>
    </row>
    <row r="104" spans="1:7" ht="15">
      <c r="A104" s="390" t="s">
        <v>1271</v>
      </c>
      <c r="B104" s="393" t="s">
        <v>655</v>
      </c>
      <c r="C104" s="390" t="s">
        <v>808</v>
      </c>
      <c r="D104" s="467">
        <v>1.08</v>
      </c>
      <c r="E104" s="380"/>
      <c r="F104" s="380"/>
      <c r="G104" s="380"/>
    </row>
    <row r="105" spans="1:7" ht="15">
      <c r="A105" s="390" t="s">
        <v>1272</v>
      </c>
      <c r="B105" s="393" t="s">
        <v>656</v>
      </c>
      <c r="C105" s="390" t="s">
        <v>808</v>
      </c>
      <c r="D105" s="467">
        <v>1.01</v>
      </c>
      <c r="E105" s="380"/>
      <c r="F105" s="380"/>
      <c r="G105" s="380"/>
    </row>
    <row r="106" spans="1:7" ht="15">
      <c r="A106" s="390" t="s">
        <v>1273</v>
      </c>
      <c r="B106" s="393" t="s">
        <v>657</v>
      </c>
      <c r="C106" s="390" t="s">
        <v>808</v>
      </c>
      <c r="D106" s="467">
        <v>1.06</v>
      </c>
      <c r="E106" s="380"/>
      <c r="F106" s="380"/>
      <c r="G106" s="380"/>
    </row>
    <row r="107" spans="1:7" ht="15">
      <c r="A107" s="390" t="s">
        <v>1274</v>
      </c>
      <c r="B107" s="393" t="s">
        <v>658</v>
      </c>
      <c r="C107" s="390" t="s">
        <v>808</v>
      </c>
      <c r="D107" s="467">
        <v>1.24</v>
      </c>
      <c r="E107" s="380"/>
      <c r="F107" s="380"/>
      <c r="G107" s="380"/>
    </row>
    <row r="108" spans="1:7" ht="15">
      <c r="A108" s="390" t="s">
        <v>1275</v>
      </c>
      <c r="B108" s="393" t="s">
        <v>659</v>
      </c>
      <c r="C108" s="390" t="s">
        <v>808</v>
      </c>
      <c r="D108" s="467">
        <v>2.54</v>
      </c>
      <c r="E108" s="380"/>
      <c r="F108" s="380"/>
      <c r="G108" s="380"/>
    </row>
    <row r="109" spans="1:7" ht="15">
      <c r="A109" s="390" t="s">
        <v>1276</v>
      </c>
      <c r="B109" s="393" t="s">
        <v>660</v>
      </c>
      <c r="C109" s="390" t="s">
        <v>808</v>
      </c>
      <c r="D109" s="467">
        <v>1.77</v>
      </c>
      <c r="E109" s="380"/>
      <c r="F109" s="380"/>
      <c r="G109" s="380"/>
    </row>
    <row r="110" spans="1:7" ht="15">
      <c r="A110" s="390" t="s">
        <v>1277</v>
      </c>
      <c r="B110" s="393" t="s">
        <v>661</v>
      </c>
      <c r="C110" s="390" t="s">
        <v>808</v>
      </c>
      <c r="D110" s="467">
        <v>1.26</v>
      </c>
      <c r="E110" s="380"/>
      <c r="F110" s="380"/>
      <c r="G110" s="380"/>
    </row>
    <row r="111" spans="1:7" ht="15">
      <c r="A111" s="390" t="s">
        <v>1278</v>
      </c>
      <c r="B111" s="393" t="s">
        <v>662</v>
      </c>
      <c r="C111" s="390" t="s">
        <v>808</v>
      </c>
      <c r="D111" s="467">
        <v>1.76</v>
      </c>
      <c r="E111" s="380"/>
      <c r="F111" s="380"/>
      <c r="G111" s="380"/>
    </row>
    <row r="112" spans="1:7" ht="15">
      <c r="A112" s="390" t="s">
        <v>1279</v>
      </c>
      <c r="B112" s="393" t="s">
        <v>663</v>
      </c>
      <c r="C112" s="390" t="s">
        <v>808</v>
      </c>
      <c r="D112" s="467">
        <v>1.61</v>
      </c>
      <c r="E112" s="380"/>
      <c r="F112" s="380"/>
      <c r="G112" s="380"/>
    </row>
    <row r="113" spans="1:7" ht="15">
      <c r="A113" s="390" t="s">
        <v>1280</v>
      </c>
      <c r="B113" s="393" t="s">
        <v>664</v>
      </c>
      <c r="C113" s="390" t="s">
        <v>808</v>
      </c>
      <c r="D113" s="467">
        <v>2.65</v>
      </c>
      <c r="E113" s="380"/>
      <c r="F113" s="380"/>
      <c r="G113" s="380"/>
    </row>
    <row r="114" spans="1:7" ht="15">
      <c r="A114" s="390" t="s">
        <v>1281</v>
      </c>
      <c r="B114" s="393" t="s">
        <v>665</v>
      </c>
      <c r="C114" s="390" t="s">
        <v>808</v>
      </c>
      <c r="D114" s="467">
        <v>8.33</v>
      </c>
      <c r="E114" s="380"/>
      <c r="F114" s="380"/>
      <c r="G114" s="380"/>
    </row>
    <row r="115" spans="1:7" ht="15">
      <c r="A115" s="390" t="s">
        <v>1282</v>
      </c>
      <c r="B115" s="393" t="s">
        <v>666</v>
      </c>
      <c r="C115" s="390" t="s">
        <v>808</v>
      </c>
      <c r="D115" s="467">
        <v>39.33</v>
      </c>
      <c r="E115" s="380"/>
      <c r="F115" s="380"/>
      <c r="G115" s="380"/>
    </row>
    <row r="116" spans="1:4" ht="15">
      <c r="A116" s="390" t="s">
        <v>1283</v>
      </c>
      <c r="B116" s="393" t="s">
        <v>667</v>
      </c>
      <c r="C116" s="390" t="s">
        <v>808</v>
      </c>
      <c r="D116" s="467">
        <v>0.83</v>
      </c>
    </row>
    <row r="117" spans="1:4" ht="15">
      <c r="A117" s="390" t="s">
        <v>1284</v>
      </c>
      <c r="B117" s="393" t="s">
        <v>668</v>
      </c>
      <c r="C117" s="390" t="s">
        <v>808</v>
      </c>
      <c r="D117" s="467">
        <v>1.32</v>
      </c>
    </row>
    <row r="118" spans="1:4" ht="15">
      <c r="A118" s="390" t="s">
        <v>1285</v>
      </c>
      <c r="B118" s="393" t="s">
        <v>669</v>
      </c>
      <c r="C118" s="390" t="s">
        <v>808</v>
      </c>
      <c r="D118" s="467">
        <v>14</v>
      </c>
    </row>
    <row r="119" spans="1:4" ht="15">
      <c r="A119" s="390" t="s">
        <v>1286</v>
      </c>
      <c r="B119" s="393" t="s">
        <v>670</v>
      </c>
      <c r="C119" s="390" t="s">
        <v>808</v>
      </c>
      <c r="D119" s="467">
        <v>1.28</v>
      </c>
    </row>
    <row r="120" spans="1:4" ht="15">
      <c r="A120" s="390" t="s">
        <v>1287</v>
      </c>
      <c r="B120" s="393" t="s">
        <v>671</v>
      </c>
      <c r="C120" s="390" t="s">
        <v>808</v>
      </c>
      <c r="D120" s="467">
        <v>0.85</v>
      </c>
    </row>
    <row r="121" spans="1:4" ht="15">
      <c r="A121" s="390" t="s">
        <v>1288</v>
      </c>
      <c r="B121" s="393" t="s">
        <v>672</v>
      </c>
      <c r="C121" s="390" t="s">
        <v>808</v>
      </c>
      <c r="D121" s="467">
        <v>1.07</v>
      </c>
    </row>
    <row r="122" spans="1:4" ht="15">
      <c r="A122" s="390" t="s">
        <v>1289</v>
      </c>
      <c r="B122" s="393" t="s">
        <v>673</v>
      </c>
      <c r="C122" s="390" t="s">
        <v>808</v>
      </c>
      <c r="D122" s="467">
        <v>0.81</v>
      </c>
    </row>
    <row r="123" spans="1:4" ht="15">
      <c r="A123" s="390" t="s">
        <v>1290</v>
      </c>
      <c r="B123" s="393" t="s">
        <v>674</v>
      </c>
      <c r="C123" s="390" t="s">
        <v>808</v>
      </c>
      <c r="D123" s="467">
        <v>5.45</v>
      </c>
    </row>
    <row r="124" spans="1:4" ht="15">
      <c r="A124" s="390" t="s">
        <v>1291</v>
      </c>
      <c r="B124" s="393" t="s">
        <v>675</v>
      </c>
      <c r="C124" s="390" t="s">
        <v>808</v>
      </c>
      <c r="D124" s="467">
        <v>2.87</v>
      </c>
    </row>
    <row r="125" spans="1:4" ht="15">
      <c r="A125" s="390" t="s">
        <v>1292</v>
      </c>
      <c r="B125" s="393" t="s">
        <v>676</v>
      </c>
      <c r="C125" s="390" t="s">
        <v>808</v>
      </c>
      <c r="D125" s="467">
        <v>23.82</v>
      </c>
    </row>
    <row r="126" spans="1:4" ht="15">
      <c r="A126" s="390" t="s">
        <v>1293</v>
      </c>
      <c r="B126" s="393" t="s">
        <v>677</v>
      </c>
      <c r="C126" s="390" t="s">
        <v>808</v>
      </c>
      <c r="D126" s="467">
        <v>2.14</v>
      </c>
    </row>
    <row r="127" spans="1:4" ht="15">
      <c r="A127" s="390" t="s">
        <v>1294</v>
      </c>
      <c r="B127" s="393" t="s">
        <v>678</v>
      </c>
      <c r="C127" s="390" t="s">
        <v>808</v>
      </c>
      <c r="D127" s="467">
        <v>9.33</v>
      </c>
    </row>
    <row r="128" spans="1:4" ht="15">
      <c r="A128" s="390" t="s">
        <v>1295</v>
      </c>
      <c r="B128" s="393" t="s">
        <v>679</v>
      </c>
      <c r="C128" s="390" t="s">
        <v>808</v>
      </c>
      <c r="D128" s="467">
        <v>5.97</v>
      </c>
    </row>
    <row r="129" spans="1:4" ht="15">
      <c r="A129" s="390" t="s">
        <v>1296</v>
      </c>
      <c r="B129" s="393" t="s">
        <v>680</v>
      </c>
      <c r="C129" s="390" t="s">
        <v>808</v>
      </c>
      <c r="D129" s="467">
        <v>3.03</v>
      </c>
    </row>
    <row r="130" spans="1:4" ht="15">
      <c r="A130" s="390" t="s">
        <v>1297</v>
      </c>
      <c r="B130" s="393" t="s">
        <v>681</v>
      </c>
      <c r="C130" s="390" t="s">
        <v>808</v>
      </c>
      <c r="D130" s="467">
        <v>3.58</v>
      </c>
    </row>
    <row r="131" spans="1:4" ht="15">
      <c r="A131" s="390" t="s">
        <v>1298</v>
      </c>
      <c r="B131" s="393" t="s">
        <v>682</v>
      </c>
      <c r="C131" s="390" t="s">
        <v>808</v>
      </c>
      <c r="D131" s="467">
        <v>0.28</v>
      </c>
    </row>
    <row r="132" spans="1:4" ht="15">
      <c r="A132" s="390" t="s">
        <v>1299</v>
      </c>
      <c r="B132" s="393" t="s">
        <v>683</v>
      </c>
      <c r="C132" s="390" t="s">
        <v>808</v>
      </c>
      <c r="D132" s="467">
        <v>1.94</v>
      </c>
    </row>
    <row r="133" spans="1:4" ht="15">
      <c r="A133" s="390" t="s">
        <v>1300</v>
      </c>
      <c r="B133" s="393" t="s">
        <v>684</v>
      </c>
      <c r="C133" s="390" t="s">
        <v>808</v>
      </c>
      <c r="D133" s="467">
        <v>3.23</v>
      </c>
    </row>
    <row r="134" spans="1:4" ht="15">
      <c r="A134" s="390" t="s">
        <v>1301</v>
      </c>
      <c r="B134" s="393" t="s">
        <v>685</v>
      </c>
      <c r="C134" s="390" t="s">
        <v>808</v>
      </c>
      <c r="D134" s="467">
        <v>21.93</v>
      </c>
    </row>
    <row r="135" spans="1:4" ht="15">
      <c r="A135" s="390" t="s">
        <v>1302</v>
      </c>
      <c r="B135" s="393" t="s">
        <v>686</v>
      </c>
      <c r="C135" s="390" t="s">
        <v>808</v>
      </c>
      <c r="D135" s="467">
        <v>2.27</v>
      </c>
    </row>
    <row r="136" spans="1:4" ht="15">
      <c r="A136" s="390" t="s">
        <v>1303</v>
      </c>
      <c r="B136" s="393" t="s">
        <v>687</v>
      </c>
      <c r="C136" s="390" t="s">
        <v>808</v>
      </c>
      <c r="D136" s="467">
        <v>1.96</v>
      </c>
    </row>
    <row r="137" spans="1:4" ht="15">
      <c r="A137" s="390" t="s">
        <v>1304</v>
      </c>
      <c r="B137" s="393" t="s">
        <v>688</v>
      </c>
      <c r="C137" s="390" t="s">
        <v>808</v>
      </c>
      <c r="D137" s="467">
        <v>3.59</v>
      </c>
    </row>
    <row r="138" spans="1:4" ht="15">
      <c r="A138" s="390" t="s">
        <v>1305</v>
      </c>
      <c r="B138" s="393" t="s">
        <v>689</v>
      </c>
      <c r="C138" s="390" t="s">
        <v>808</v>
      </c>
      <c r="D138" s="467">
        <v>2.72</v>
      </c>
    </row>
    <row r="139" spans="1:4" ht="15">
      <c r="A139" s="390" t="s">
        <v>1306</v>
      </c>
      <c r="B139" s="393" t="s">
        <v>690</v>
      </c>
      <c r="C139" s="390" t="s">
        <v>808</v>
      </c>
      <c r="D139" s="467">
        <v>4.11</v>
      </c>
    </row>
    <row r="140" spans="1:4" ht="15">
      <c r="A140" s="390" t="s">
        <v>1307</v>
      </c>
      <c r="B140" s="393" t="s">
        <v>691</v>
      </c>
      <c r="C140" s="390" t="s">
        <v>808</v>
      </c>
      <c r="D140" s="467">
        <v>11.85</v>
      </c>
    </row>
    <row r="141" spans="1:4" ht="15">
      <c r="A141" s="390" t="s">
        <v>1308</v>
      </c>
      <c r="B141" s="393" t="s">
        <v>692</v>
      </c>
      <c r="C141" s="390" t="s">
        <v>808</v>
      </c>
      <c r="D141" s="467">
        <v>4.24</v>
      </c>
    </row>
    <row r="142" spans="1:4" ht="15">
      <c r="A142" s="390" t="s">
        <v>1309</v>
      </c>
      <c r="B142" s="393" t="s">
        <v>693</v>
      </c>
      <c r="C142" s="390" t="s">
        <v>808</v>
      </c>
      <c r="D142" s="467">
        <v>20</v>
      </c>
    </row>
    <row r="143" spans="1:4" ht="15">
      <c r="A143" s="390" t="s">
        <v>1310</v>
      </c>
      <c r="B143" s="393" t="s">
        <v>694</v>
      </c>
      <c r="C143" s="390" t="s">
        <v>808</v>
      </c>
      <c r="D143" s="467">
        <v>6.35</v>
      </c>
    </row>
    <row r="144" spans="1:4" ht="15">
      <c r="A144" s="390" t="s">
        <v>1311</v>
      </c>
      <c r="B144" s="393" t="s">
        <v>695</v>
      </c>
      <c r="C144" s="390" t="s">
        <v>808</v>
      </c>
      <c r="D144" s="467">
        <v>1.78</v>
      </c>
    </row>
    <row r="145" spans="1:4" ht="15">
      <c r="A145" s="390" t="s">
        <v>1312</v>
      </c>
      <c r="B145" s="393" t="s">
        <v>696</v>
      </c>
      <c r="C145" s="390" t="s">
        <v>808</v>
      </c>
      <c r="D145" s="467">
        <v>1.25</v>
      </c>
    </row>
    <row r="146" spans="1:4" ht="15">
      <c r="A146" s="390" t="s">
        <v>1313</v>
      </c>
      <c r="B146" s="393" t="s">
        <v>697</v>
      </c>
      <c r="C146" s="390" t="s">
        <v>808</v>
      </c>
      <c r="D146" s="467">
        <v>1.25</v>
      </c>
    </row>
    <row r="147" spans="1:4" ht="15">
      <c r="A147" s="390" t="s">
        <v>1314</v>
      </c>
      <c r="B147" s="393" t="s">
        <v>698</v>
      </c>
      <c r="C147" s="390" t="s">
        <v>808</v>
      </c>
      <c r="D147" s="467">
        <v>75</v>
      </c>
    </row>
    <row r="148" spans="1:4" ht="15">
      <c r="A148" s="390" t="s">
        <v>1315</v>
      </c>
      <c r="B148" s="393" t="s">
        <v>699</v>
      </c>
      <c r="C148" s="390" t="s">
        <v>808</v>
      </c>
      <c r="D148" s="467">
        <v>1.61</v>
      </c>
    </row>
    <row r="149" spans="1:4" ht="15">
      <c r="A149" s="390" t="s">
        <v>1316</v>
      </c>
      <c r="B149" s="393" t="s">
        <v>700</v>
      </c>
      <c r="C149" s="390" t="s">
        <v>808</v>
      </c>
      <c r="D149" s="467">
        <v>1.89</v>
      </c>
    </row>
    <row r="150" spans="1:4" ht="15">
      <c r="A150" s="390" t="s">
        <v>1317</v>
      </c>
      <c r="B150" s="393" t="s">
        <v>701</v>
      </c>
      <c r="C150" s="390" t="s">
        <v>808</v>
      </c>
      <c r="D150" s="467">
        <v>0.58</v>
      </c>
    </row>
    <row r="151" spans="1:4" ht="15">
      <c r="A151" s="390" t="s">
        <v>1318</v>
      </c>
      <c r="B151" s="428" t="s">
        <v>702</v>
      </c>
      <c r="C151" s="390" t="s">
        <v>808</v>
      </c>
      <c r="D151" s="468">
        <v>0.54</v>
      </c>
    </row>
    <row r="152" spans="1:15" s="182" customFormat="1" ht="15">
      <c r="A152" s="390" t="s">
        <v>1319</v>
      </c>
      <c r="B152" s="393" t="s">
        <v>703</v>
      </c>
      <c r="C152" s="390" t="s">
        <v>808</v>
      </c>
      <c r="D152" s="467">
        <v>23.33</v>
      </c>
      <c r="H152" s="181"/>
      <c r="I152" s="181"/>
      <c r="J152" s="181"/>
      <c r="K152" s="181"/>
      <c r="L152" s="181"/>
      <c r="M152" s="181"/>
      <c r="N152" s="181"/>
      <c r="O152" s="181"/>
    </row>
    <row r="153" spans="1:15" s="182" customFormat="1" ht="15">
      <c r="A153" s="390" t="s">
        <v>1320</v>
      </c>
      <c r="B153" s="393" t="s">
        <v>704</v>
      </c>
      <c r="C153" s="390" t="s">
        <v>808</v>
      </c>
      <c r="D153" s="467">
        <v>13.58</v>
      </c>
      <c r="H153" s="181"/>
      <c r="I153" s="181"/>
      <c r="J153" s="181"/>
      <c r="K153" s="181"/>
      <c r="L153" s="181"/>
      <c r="M153" s="181"/>
      <c r="N153" s="181"/>
      <c r="O153" s="181"/>
    </row>
    <row r="154" spans="1:15" s="182" customFormat="1" ht="15">
      <c r="A154" s="390" t="s">
        <v>1321</v>
      </c>
      <c r="B154" s="393" t="s">
        <v>705</v>
      </c>
      <c r="C154" s="390" t="s">
        <v>808</v>
      </c>
      <c r="D154" s="467">
        <v>13.61</v>
      </c>
      <c r="H154" s="181"/>
      <c r="I154" s="181"/>
      <c r="J154" s="181"/>
      <c r="K154" s="181"/>
      <c r="L154" s="181"/>
      <c r="M154" s="181"/>
      <c r="N154" s="181"/>
      <c r="O154" s="181"/>
    </row>
    <row r="155" spans="1:15" s="182" customFormat="1" ht="15">
      <c r="A155" s="390" t="s">
        <v>1322</v>
      </c>
      <c r="B155" s="393" t="s">
        <v>28</v>
      </c>
      <c r="C155" s="390" t="s">
        <v>808</v>
      </c>
      <c r="D155" s="467">
        <v>277.2</v>
      </c>
      <c r="H155" s="181"/>
      <c r="I155" s="181"/>
      <c r="J155" s="181"/>
      <c r="K155" s="181"/>
      <c r="L155" s="181"/>
      <c r="M155" s="181"/>
      <c r="N155" s="181"/>
      <c r="O155" s="181"/>
    </row>
    <row r="156" spans="1:15" s="182" customFormat="1" ht="15">
      <c r="A156" s="390" t="s">
        <v>1323</v>
      </c>
      <c r="B156" s="393" t="s">
        <v>92</v>
      </c>
      <c r="C156" s="390" t="s">
        <v>808</v>
      </c>
      <c r="D156" s="467">
        <v>180</v>
      </c>
      <c r="H156" s="181"/>
      <c r="I156" s="181"/>
      <c r="J156" s="181"/>
      <c r="K156" s="181"/>
      <c r="L156" s="181"/>
      <c r="M156" s="181"/>
      <c r="N156" s="181"/>
      <c r="O156" s="181"/>
    </row>
    <row r="157" spans="1:15" s="182" customFormat="1" ht="15">
      <c r="A157" s="390" t="s">
        <v>1324</v>
      </c>
      <c r="B157" s="393" t="s">
        <v>706</v>
      </c>
      <c r="C157" s="390" t="s">
        <v>808</v>
      </c>
      <c r="D157" s="467">
        <f>3.2*2*24</f>
        <v>153.60000000000002</v>
      </c>
      <c r="H157" s="181"/>
      <c r="I157" s="181"/>
      <c r="J157" s="181"/>
      <c r="K157" s="181"/>
      <c r="L157" s="181"/>
      <c r="M157" s="181"/>
      <c r="N157" s="181"/>
      <c r="O157" s="181"/>
    </row>
    <row r="158" spans="1:15" s="182" customFormat="1" ht="15">
      <c r="A158" s="390"/>
      <c r="B158" s="392"/>
      <c r="C158" s="466"/>
      <c r="D158" s="466"/>
      <c r="H158" s="181"/>
      <c r="I158" s="181"/>
      <c r="J158" s="181"/>
      <c r="K158" s="181"/>
      <c r="L158" s="181"/>
      <c r="M158" s="181"/>
      <c r="N158" s="181"/>
      <c r="O158" s="181"/>
    </row>
    <row r="159" spans="1:4" ht="15">
      <c r="A159" s="398"/>
      <c r="B159" s="399"/>
      <c r="C159" s="469"/>
      <c r="D159" s="469"/>
    </row>
    <row r="160" spans="1:4" ht="15">
      <c r="A160" s="398"/>
      <c r="B160" s="399"/>
      <c r="C160" s="469"/>
      <c r="D160" s="469"/>
    </row>
    <row r="161" spans="1:4" ht="15">
      <c r="A161" s="398"/>
      <c r="B161" s="399"/>
      <c r="C161" s="469"/>
      <c r="D161" s="469"/>
    </row>
    <row r="162" spans="1:4" ht="15">
      <c r="A162" s="398"/>
      <c r="B162" s="399"/>
      <c r="C162" s="469"/>
      <c r="D162" s="469"/>
    </row>
    <row r="163" spans="1:4" ht="15">
      <c r="A163" s="398"/>
      <c r="B163" s="399"/>
      <c r="C163" s="469"/>
      <c r="D163" s="469"/>
    </row>
    <row r="164" spans="1:4" ht="15">
      <c r="A164" s="398"/>
      <c r="B164" s="399"/>
      <c r="C164" s="469"/>
      <c r="D164" s="469"/>
    </row>
    <row r="165" spans="1:4" ht="15">
      <c r="A165" s="475"/>
      <c r="B165" s="399"/>
      <c r="C165" s="470"/>
      <c r="D165" s="470"/>
    </row>
    <row r="166" spans="1:4" ht="15">
      <c r="A166" s="475"/>
      <c r="B166" s="399"/>
      <c r="C166" s="470"/>
      <c r="D166" s="470"/>
    </row>
    <row r="167" spans="1:4" ht="15">
      <c r="A167" s="475"/>
      <c r="B167" s="399"/>
      <c r="C167" s="470"/>
      <c r="D167" s="470"/>
    </row>
    <row r="168" spans="1:4" ht="15">
      <c r="A168" s="475"/>
      <c r="B168" s="399"/>
      <c r="C168" s="470"/>
      <c r="D168" s="470"/>
    </row>
    <row r="169" spans="1:4" ht="15">
      <c r="A169" s="476"/>
      <c r="B169" s="451"/>
      <c r="C169" s="471"/>
      <c r="D169" s="471"/>
    </row>
    <row r="170" spans="1:4" ht="15">
      <c r="A170" s="476"/>
      <c r="B170" s="451"/>
      <c r="C170" s="471"/>
      <c r="D170" s="471"/>
    </row>
    <row r="171" spans="1:4" ht="15">
      <c r="A171" s="476"/>
      <c r="B171" s="451"/>
      <c r="C171" s="471"/>
      <c r="D171" s="471"/>
    </row>
    <row r="172" spans="1:4" ht="15">
      <c r="A172" s="476"/>
      <c r="B172" s="451"/>
      <c r="C172" s="471"/>
      <c r="D172" s="471"/>
    </row>
    <row r="173" spans="1:4" ht="15">
      <c r="A173" s="476"/>
      <c r="B173" s="451"/>
      <c r="C173" s="471"/>
      <c r="D173" s="471"/>
    </row>
    <row r="174" spans="1:4" ht="15">
      <c r="A174" s="476"/>
      <c r="B174" s="451"/>
      <c r="C174" s="471"/>
      <c r="D174" s="471"/>
    </row>
    <row r="175" spans="1:4" ht="15">
      <c r="A175" s="476"/>
      <c r="B175" s="451"/>
      <c r="C175" s="471"/>
      <c r="D175" s="471"/>
    </row>
    <row r="176" spans="1:4" ht="15">
      <c r="A176" s="476"/>
      <c r="B176" s="451"/>
      <c r="C176" s="471"/>
      <c r="D176" s="471"/>
    </row>
    <row r="177" spans="1:4" ht="15">
      <c r="A177" s="476"/>
      <c r="B177" s="451"/>
      <c r="C177" s="471"/>
      <c r="D177" s="471"/>
    </row>
    <row r="178" spans="1:4" ht="15">
      <c r="A178" s="476"/>
      <c r="B178" s="451"/>
      <c r="C178" s="471"/>
      <c r="D178" s="471"/>
    </row>
    <row r="179" spans="1:4" ht="15">
      <c r="A179" s="476"/>
      <c r="B179" s="451"/>
      <c r="C179" s="471"/>
      <c r="D179" s="471"/>
    </row>
    <row r="180" spans="1:4" ht="15">
      <c r="A180" s="476"/>
      <c r="B180" s="451"/>
      <c r="C180" s="471"/>
      <c r="D180" s="471"/>
    </row>
    <row r="181" spans="1:4" ht="15">
      <c r="A181" s="476"/>
      <c r="B181" s="451"/>
      <c r="C181" s="471"/>
      <c r="D181" s="471"/>
    </row>
    <row r="182" spans="1:4" ht="15">
      <c r="A182" s="476"/>
      <c r="B182" s="451"/>
      <c r="C182" s="471"/>
      <c r="D182" s="471"/>
    </row>
    <row r="183" spans="1:4" ht="15">
      <c r="A183" s="476"/>
      <c r="B183" s="451"/>
      <c r="C183" s="471"/>
      <c r="D183" s="471"/>
    </row>
    <row r="184" spans="1:4" ht="15">
      <c r="A184" s="476"/>
      <c r="B184" s="451"/>
      <c r="C184" s="471"/>
      <c r="D184" s="471"/>
    </row>
    <row r="185" spans="1:4" ht="15">
      <c r="A185" s="476"/>
      <c r="B185" s="451"/>
      <c r="C185" s="471"/>
      <c r="D185" s="471"/>
    </row>
    <row r="186" spans="1:4" ht="15">
      <c r="A186" s="476"/>
      <c r="B186" s="451"/>
      <c r="C186" s="471"/>
      <c r="D186" s="471"/>
    </row>
    <row r="187" spans="1:4" ht="15">
      <c r="A187" s="476"/>
      <c r="B187" s="451"/>
      <c r="C187" s="471"/>
      <c r="D187" s="471"/>
    </row>
    <row r="188" spans="1:4" ht="15">
      <c r="A188" s="476"/>
      <c r="B188" s="451"/>
      <c r="C188" s="471"/>
      <c r="D188" s="471"/>
    </row>
    <row r="189" spans="1:4" ht="15">
      <c r="A189" s="476"/>
      <c r="B189" s="451"/>
      <c r="C189" s="471"/>
      <c r="D189" s="471"/>
    </row>
    <row r="190" spans="1:4" ht="15">
      <c r="A190" s="476"/>
      <c r="B190" s="451"/>
      <c r="C190" s="471"/>
      <c r="D190" s="471"/>
    </row>
    <row r="191" spans="1:4" ht="15">
      <c r="A191" s="476"/>
      <c r="B191" s="451"/>
      <c r="C191" s="471"/>
      <c r="D191" s="471"/>
    </row>
    <row r="192" spans="1:4" ht="15">
      <c r="A192" s="476"/>
      <c r="B192" s="451"/>
      <c r="C192" s="471"/>
      <c r="D192" s="471"/>
    </row>
    <row r="193" spans="1:4" ht="15">
      <c r="A193" s="476"/>
      <c r="B193" s="451"/>
      <c r="C193" s="471"/>
      <c r="D193" s="471"/>
    </row>
    <row r="194" spans="1:4" ht="15">
      <c r="A194" s="476"/>
      <c r="B194" s="451"/>
      <c r="C194" s="471"/>
      <c r="D194" s="471"/>
    </row>
    <row r="195" spans="1:4" ht="15">
      <c r="A195" s="476"/>
      <c r="B195" s="451"/>
      <c r="C195" s="471"/>
      <c r="D195" s="471"/>
    </row>
    <row r="196" spans="1:4" ht="15">
      <c r="A196" s="476"/>
      <c r="B196" s="451"/>
      <c r="C196" s="471"/>
      <c r="D196" s="471"/>
    </row>
    <row r="197" spans="1:4" ht="15">
      <c r="A197" s="476"/>
      <c r="B197" s="451"/>
      <c r="C197" s="471"/>
      <c r="D197" s="471"/>
    </row>
    <row r="198" spans="1:4" ht="15">
      <c r="A198" s="476"/>
      <c r="B198" s="451"/>
      <c r="C198" s="471"/>
      <c r="D198" s="471"/>
    </row>
    <row r="199" spans="1:4" ht="15">
      <c r="A199" s="476"/>
      <c r="B199" s="451"/>
      <c r="C199" s="471"/>
      <c r="D199" s="471"/>
    </row>
    <row r="200" spans="1:4" ht="15">
      <c r="A200" s="476"/>
      <c r="B200" s="451"/>
      <c r="C200" s="471"/>
      <c r="D200" s="471"/>
    </row>
    <row r="201" spans="1:4" ht="15">
      <c r="A201" s="476"/>
      <c r="B201" s="451"/>
      <c r="C201" s="471"/>
      <c r="D201" s="471"/>
    </row>
    <row r="202" spans="1:4" ht="15">
      <c r="A202" s="476"/>
      <c r="B202" s="451"/>
      <c r="C202" s="471"/>
      <c r="D202" s="471"/>
    </row>
    <row r="203" spans="1:4" ht="15">
      <c r="A203" s="476"/>
      <c r="B203" s="451"/>
      <c r="C203" s="471"/>
      <c r="D203" s="471"/>
    </row>
    <row r="204" spans="1:4" ht="15">
      <c r="A204" s="476"/>
      <c r="B204" s="451"/>
      <c r="C204" s="471"/>
      <c r="D204" s="471"/>
    </row>
    <row r="205" spans="1:4" ht="15">
      <c r="A205" s="476"/>
      <c r="B205" s="451"/>
      <c r="C205" s="471"/>
      <c r="D205" s="471"/>
    </row>
    <row r="206" spans="1:4" ht="15">
      <c r="A206" s="476"/>
      <c r="B206" s="451"/>
      <c r="C206" s="471"/>
      <c r="D206" s="471"/>
    </row>
    <row r="207" spans="1:4" ht="15">
      <c r="A207" s="476"/>
      <c r="B207" s="451"/>
      <c r="C207" s="471"/>
      <c r="D207" s="471"/>
    </row>
    <row r="208" spans="1:4" ht="15">
      <c r="A208" s="476"/>
      <c r="B208" s="451"/>
      <c r="C208" s="471"/>
      <c r="D208" s="471"/>
    </row>
    <row r="209" spans="1:4" ht="15">
      <c r="A209" s="476"/>
      <c r="B209" s="451"/>
      <c r="C209" s="471"/>
      <c r="D209" s="471"/>
    </row>
    <row r="210" spans="1:4" ht="15">
      <c r="A210" s="476"/>
      <c r="B210" s="451"/>
      <c r="C210" s="471"/>
      <c r="D210" s="471"/>
    </row>
    <row r="211" spans="1:4" ht="15">
      <c r="A211" s="476"/>
      <c r="B211" s="451"/>
      <c r="C211" s="471"/>
      <c r="D211" s="471"/>
    </row>
    <row r="212" spans="1:4" ht="15">
      <c r="A212" s="476"/>
      <c r="B212" s="451"/>
      <c r="C212" s="471"/>
      <c r="D212" s="471"/>
    </row>
    <row r="213" spans="1:4" ht="15">
      <c r="A213" s="476"/>
      <c r="B213" s="451"/>
      <c r="C213" s="471"/>
      <c r="D213" s="471"/>
    </row>
    <row r="214" spans="1:4" ht="15">
      <c r="A214" s="476"/>
      <c r="B214" s="451"/>
      <c r="C214" s="471"/>
      <c r="D214" s="471"/>
    </row>
    <row r="215" spans="1:4" ht="15">
      <c r="A215" s="476"/>
      <c r="B215" s="451"/>
      <c r="C215" s="471"/>
      <c r="D215" s="471"/>
    </row>
    <row r="216" spans="1:4" ht="15">
      <c r="A216" s="476"/>
      <c r="B216" s="451"/>
      <c r="C216" s="471"/>
      <c r="D216" s="471"/>
    </row>
    <row r="217" spans="1:4" ht="15">
      <c r="A217" s="476"/>
      <c r="B217" s="451"/>
      <c r="C217" s="471"/>
      <c r="D217" s="471"/>
    </row>
    <row r="218" spans="1:4" ht="15">
      <c r="A218" s="476"/>
      <c r="B218" s="451"/>
      <c r="C218" s="471"/>
      <c r="D218" s="471"/>
    </row>
    <row r="219" spans="1:4" ht="15">
      <c r="A219" s="476"/>
      <c r="B219" s="451"/>
      <c r="C219" s="471"/>
      <c r="D219" s="471"/>
    </row>
    <row r="220" spans="1:4" ht="15">
      <c r="A220" s="476"/>
      <c r="B220" s="451"/>
      <c r="C220" s="471"/>
      <c r="D220" s="471"/>
    </row>
    <row r="221" spans="1:4" ht="15">
      <c r="A221" s="476"/>
      <c r="B221" s="451"/>
      <c r="C221" s="471"/>
      <c r="D221" s="471"/>
    </row>
    <row r="222" spans="1:4" ht="15">
      <c r="A222" s="476"/>
      <c r="B222" s="451"/>
      <c r="C222" s="471"/>
      <c r="D222" s="471"/>
    </row>
    <row r="223" spans="1:4" ht="15">
      <c r="A223" s="476"/>
      <c r="B223" s="451"/>
      <c r="C223" s="471"/>
      <c r="D223" s="471"/>
    </row>
    <row r="224" spans="1:4" ht="15">
      <c r="A224" s="476"/>
      <c r="B224" s="451"/>
      <c r="C224" s="471"/>
      <c r="D224" s="471"/>
    </row>
    <row r="225" spans="1:4" ht="15">
      <c r="A225" s="476"/>
      <c r="B225" s="451"/>
      <c r="C225" s="471"/>
      <c r="D225" s="471"/>
    </row>
    <row r="226" spans="1:4" ht="15">
      <c r="A226" s="476"/>
      <c r="B226" s="451"/>
      <c r="C226" s="471"/>
      <c r="D226" s="471"/>
    </row>
    <row r="227" spans="1:4" ht="15">
      <c r="A227" s="476"/>
      <c r="B227" s="451"/>
      <c r="C227" s="471"/>
      <c r="D227" s="471"/>
    </row>
    <row r="228" spans="1:4" ht="15">
      <c r="A228" s="476"/>
      <c r="B228" s="451"/>
      <c r="C228" s="471"/>
      <c r="D228" s="471"/>
    </row>
    <row r="229" spans="1:4" ht="15">
      <c r="A229" s="476"/>
      <c r="B229" s="451"/>
      <c r="C229" s="471"/>
      <c r="D229" s="471"/>
    </row>
    <row r="230" spans="1:4" ht="15">
      <c r="A230" s="476"/>
      <c r="B230" s="451"/>
      <c r="C230" s="471"/>
      <c r="D230" s="471"/>
    </row>
    <row r="231" spans="1:4" ht="15">
      <c r="A231" s="476"/>
      <c r="B231" s="451"/>
      <c r="C231" s="471"/>
      <c r="D231" s="471"/>
    </row>
    <row r="232" spans="1:4" ht="15">
      <c r="A232" s="476"/>
      <c r="B232" s="451"/>
      <c r="C232" s="471"/>
      <c r="D232" s="471"/>
    </row>
    <row r="233" spans="1:4" ht="15">
      <c r="A233" s="476"/>
      <c r="B233" s="451"/>
      <c r="C233" s="471"/>
      <c r="D233" s="471"/>
    </row>
    <row r="234" spans="1:4" ht="15">
      <c r="A234" s="476"/>
      <c r="B234" s="451"/>
      <c r="C234" s="471"/>
      <c r="D234" s="471"/>
    </row>
    <row r="235" spans="1:4" ht="15">
      <c r="A235" s="476"/>
      <c r="B235" s="451"/>
      <c r="C235" s="471"/>
      <c r="D235" s="471"/>
    </row>
    <row r="236" spans="1:4" ht="15">
      <c r="A236" s="476"/>
      <c r="B236" s="451"/>
      <c r="C236" s="471"/>
      <c r="D236" s="471"/>
    </row>
    <row r="237" spans="1:4" ht="15">
      <c r="A237" s="476"/>
      <c r="B237" s="451"/>
      <c r="C237" s="471"/>
      <c r="D237" s="471"/>
    </row>
    <row r="238" spans="1:4" ht="15">
      <c r="A238" s="476"/>
      <c r="B238" s="451"/>
      <c r="C238" s="471"/>
      <c r="D238" s="471"/>
    </row>
    <row r="239" spans="1:4" ht="15">
      <c r="A239" s="476"/>
      <c r="B239" s="451"/>
      <c r="C239" s="471"/>
      <c r="D239" s="471"/>
    </row>
    <row r="240" spans="1:4" ht="15">
      <c r="A240" s="476"/>
      <c r="B240" s="451"/>
      <c r="C240" s="471"/>
      <c r="D240" s="471"/>
    </row>
    <row r="241" spans="1:4" ht="15">
      <c r="A241" s="476"/>
      <c r="B241" s="451"/>
      <c r="C241" s="471"/>
      <c r="D241" s="471"/>
    </row>
    <row r="242" spans="1:4" ht="15">
      <c r="A242" s="476"/>
      <c r="B242" s="451"/>
      <c r="C242" s="471"/>
      <c r="D242" s="471"/>
    </row>
    <row r="243" spans="1:4" ht="15">
      <c r="A243" s="476"/>
      <c r="B243" s="451"/>
      <c r="C243" s="471"/>
      <c r="D243" s="471"/>
    </row>
    <row r="244" spans="1:4" ht="15">
      <c r="A244" s="476"/>
      <c r="B244" s="451"/>
      <c r="C244" s="471"/>
      <c r="D244" s="471"/>
    </row>
    <row r="245" spans="1:4" ht="15">
      <c r="A245" s="476"/>
      <c r="B245" s="451"/>
      <c r="C245" s="471"/>
      <c r="D245" s="471"/>
    </row>
    <row r="246" spans="1:4" ht="15">
      <c r="A246" s="476"/>
      <c r="B246" s="451"/>
      <c r="C246" s="471"/>
      <c r="D246" s="471"/>
    </row>
    <row r="247" spans="1:4" ht="15">
      <c r="A247" s="476"/>
      <c r="B247" s="451"/>
      <c r="C247" s="471"/>
      <c r="D247" s="471"/>
    </row>
    <row r="248" spans="1:4" ht="15">
      <c r="A248" s="476"/>
      <c r="B248" s="451"/>
      <c r="C248" s="471"/>
      <c r="D248" s="471"/>
    </row>
    <row r="249" spans="1:4" ht="15">
      <c r="A249" s="476"/>
      <c r="B249" s="451"/>
      <c r="C249" s="471"/>
      <c r="D249" s="471"/>
    </row>
    <row r="250" spans="1:4" ht="15">
      <c r="A250" s="476"/>
      <c r="B250" s="451"/>
      <c r="C250" s="471"/>
      <c r="D250" s="471"/>
    </row>
    <row r="251" spans="1:4" ht="15">
      <c r="A251" s="476"/>
      <c r="B251" s="451"/>
      <c r="C251" s="471"/>
      <c r="D251" s="471"/>
    </row>
    <row r="252" spans="1:4" ht="15">
      <c r="A252" s="476"/>
      <c r="B252" s="451"/>
      <c r="C252" s="471"/>
      <c r="D252" s="471"/>
    </row>
    <row r="253" spans="1:4" ht="15">
      <c r="A253" s="476"/>
      <c r="B253" s="451"/>
      <c r="C253" s="471"/>
      <c r="D253" s="471"/>
    </row>
    <row r="254" spans="1:4" ht="15">
      <c r="A254" s="476"/>
      <c r="B254" s="451"/>
      <c r="C254" s="471"/>
      <c r="D254" s="471"/>
    </row>
    <row r="255" spans="1:4" ht="15">
      <c r="A255" s="476"/>
      <c r="B255" s="451"/>
      <c r="C255" s="471"/>
      <c r="D255" s="471"/>
    </row>
    <row r="256" spans="1:4" ht="15">
      <c r="A256" s="476"/>
      <c r="B256" s="451"/>
      <c r="C256" s="471"/>
      <c r="D256" s="471"/>
    </row>
    <row r="257" spans="1:4" ht="15">
      <c r="A257" s="476"/>
      <c r="B257" s="451"/>
      <c r="C257" s="471"/>
      <c r="D257" s="471"/>
    </row>
    <row r="258" spans="1:4" ht="15">
      <c r="A258" s="476"/>
      <c r="B258" s="451"/>
      <c r="C258" s="471"/>
      <c r="D258" s="471"/>
    </row>
    <row r="259" spans="1:4" ht="15">
      <c r="A259" s="476"/>
      <c r="B259" s="451"/>
      <c r="C259" s="471"/>
      <c r="D259" s="471"/>
    </row>
    <row r="260" spans="1:4" ht="15">
      <c r="A260" s="476"/>
      <c r="B260" s="451"/>
      <c r="C260" s="471"/>
      <c r="D260" s="471"/>
    </row>
    <row r="261" spans="1:4" ht="15">
      <c r="A261" s="476"/>
      <c r="B261" s="451"/>
      <c r="C261" s="471"/>
      <c r="D261" s="471"/>
    </row>
    <row r="262" spans="1:4" ht="15">
      <c r="A262" s="476"/>
      <c r="B262" s="451"/>
      <c r="C262" s="471"/>
      <c r="D262" s="471"/>
    </row>
    <row r="263" spans="1:4" ht="15">
      <c r="A263" s="476"/>
      <c r="B263" s="451"/>
      <c r="C263" s="471"/>
      <c r="D263" s="471"/>
    </row>
  </sheetData>
  <autoFilter ref="A6:D157">
    <sortState ref="A7:D263">
      <sortCondition sortBy="cellColor" dxfId="0" ref="B7:B263"/>
    </sortState>
  </autoFilter>
  <mergeCells count="4">
    <mergeCell ref="E42:E46"/>
    <mergeCell ref="A1:D1"/>
    <mergeCell ref="A2:D2"/>
    <mergeCell ref="A4:D4"/>
  </mergeCells>
  <dataValidations count="1">
    <dataValidation type="decimal" operator="greaterThan" allowBlank="1" showErrorMessage="1" sqref="D88:D141 D47">
      <formula1>0</formula1>
    </dataValidation>
  </dataValidation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Wellington Almeida</dc:creator>
  <cp:keywords/>
  <dc:description/>
  <cp:lastModifiedBy>PC INFRA</cp:lastModifiedBy>
  <cp:lastPrinted>2017-06-06T13:28:34Z</cp:lastPrinted>
  <dcterms:created xsi:type="dcterms:W3CDTF">2017-03-06T17:14:30Z</dcterms:created>
  <dcterms:modified xsi:type="dcterms:W3CDTF">2017-06-06T13:35:46Z</dcterms:modified>
  <cp:category/>
  <cp:version/>
  <cp:contentType/>
  <cp:contentStatus/>
</cp:coreProperties>
</file>